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192.168.1.243\maindata\2024-R06\06経営・人材対策部\経営セクション\4_経営者組織\全国稲作経営者会議\20_穴見財団\20250116_調査開始\編集\"/>
    </mc:Choice>
  </mc:AlternateContent>
  <xr:revisionPtr revIDLastSave="0" documentId="13_ncr:1_{BAF885F0-E00A-471C-A266-4CB6500A4CA0}" xr6:coauthVersionLast="47" xr6:coauthVersionMax="47" xr10:uidLastSave="{00000000-0000-0000-0000-000000000000}"/>
  <bookViews>
    <workbookView xWindow="4215" yWindow="510" windowWidth="24180" windowHeight="14880" xr2:uid="{00000000-000D-0000-FFFF-FFFF00000000}"/>
  </bookViews>
  <sheets>
    <sheet name="目次" sheetId="26" r:id="rId1"/>
    <sheet name="▶入力の仕方" sheetId="20" r:id="rId2"/>
    <sheet name="①調査票 (入力方法)" sheetId="15" r:id="rId3"/>
    <sheet name="▶入力シート" sheetId="19" r:id="rId4"/>
    <sheet name="①調査票" sheetId="1" r:id="rId5"/>
    <sheet name="②調査票【水稲詳細情報】 " sheetId="14" r:id="rId6"/>
    <sheet name="③減価償却費算出シート" sheetId="5" r:id="rId7"/>
    <sheet name="④人件費算出シート" sheetId="4" r:id="rId8"/>
    <sheet name="▶出力結果" sheetId="18" r:id="rId9"/>
    <sheet name="①調査結果 (10aあたり費用)" sheetId="16" r:id="rId10"/>
    <sheet name="②調査結果【水稲詳細情報】 （10aあたり費用)" sheetId="17" r:id="rId11"/>
    <sheet name="③調査結果概要" sheetId="7" r:id="rId12"/>
    <sheet name="▶集計" sheetId="27" r:id="rId13"/>
    <sheet name="集計※編集しないようお願いします。" sheetId="28" r:id="rId14"/>
    <sheet name="gurahu" sheetId="25" state="hidden" r:id="rId15"/>
    <sheet name="Sheet1" sheetId="8" state="hidden" r:id="rId16"/>
    <sheet name="青色申告勘定科目" sheetId="3" state="hidden" r:id="rId17"/>
  </sheets>
  <definedNames>
    <definedName name="_xlnm.Print_Area" localSheetId="2">'①調査票 (入力方法)'!$A$1:$L$48</definedName>
    <definedName name="_xlnm.Print_Area" localSheetId="6">③減価償却費算出シート!$C$1:$J$36</definedName>
    <definedName name="_xlnm.Print_Area" localSheetId="11">③調査結果概要!$A$1:$K$60</definedName>
    <definedName name="_xlnm.Print_Area" localSheetId="7">④人件費算出シート!$A$1:$J$31</definedName>
    <definedName name="経営収支_19">#REF!</definedName>
    <definedName name="経営収支_20">#REF!</definedName>
    <definedName name="収支10a_18">#REF!</definedName>
    <definedName name="収支10a_19">#REF!</definedName>
    <definedName name="収支10a_20">#REF!</definedName>
    <definedName name="生産情報_19">#REF!</definedName>
    <definedName name="生産情報_20">#REF!</definedName>
    <definedName name="販売単価_19">#REF!</definedName>
    <definedName name="販売単価_20">#REF!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L3" i="28" l="1" a="1"/>
  <c r="HL3" i="28" s="1"/>
  <c r="HL2" i="28" a="1"/>
  <c r="HL2" i="28" s="1"/>
  <c r="FZ3" i="28" a="1"/>
  <c r="FZ3" i="28" s="1"/>
  <c r="FZ2" i="28" a="1"/>
  <c r="FZ2" i="28" s="1"/>
  <c r="EN3" i="28" a="1"/>
  <c r="EN3" i="28" s="1"/>
  <c r="EN2" i="28" a="1"/>
  <c r="EN2" i="28" s="1"/>
  <c r="DB3" i="28" a="1"/>
  <c r="DB3" i="28" s="1"/>
  <c r="DB2" i="28" a="1"/>
  <c r="DB2" i="28" s="1"/>
  <c r="BP3" i="28" a="1"/>
  <c r="BP3" i="28" s="1"/>
  <c r="BP2" i="28" a="1"/>
  <c r="BP2" i="28" s="1"/>
  <c r="AD3" i="28" a="1"/>
  <c r="AD3" i="28" s="1"/>
  <c r="AD2" i="28" a="1"/>
  <c r="AD2" i="28" s="1"/>
  <c r="H3" i="28" a="1"/>
  <c r="H3" i="28" s="1"/>
  <c r="G3" i="28"/>
  <c r="F3" i="28"/>
  <c r="E3" i="28"/>
  <c r="D3" i="28"/>
  <c r="C3" i="28"/>
  <c r="B3" i="28"/>
  <c r="H2" i="28" a="1"/>
  <c r="H2" i="28" s="1"/>
  <c r="F2" i="28"/>
  <c r="E2" i="28"/>
  <c r="D2" i="28"/>
  <c r="C2" i="28"/>
  <c r="B2" i="28"/>
  <c r="E18" i="7" l="1"/>
  <c r="G28" i="14" l="1"/>
  <c r="F28" i="14" l="1"/>
  <c r="F28" i="1"/>
  <c r="E41" i="1"/>
  <c r="D41" i="1"/>
  <c r="C29" i="1"/>
  <c r="F29" i="1" s="1"/>
  <c r="C20" i="1"/>
  <c r="C41" i="1"/>
  <c r="F41" i="1" l="1"/>
  <c r="B15" i="26" l="1"/>
  <c r="B14" i="26"/>
  <c r="B13" i="26"/>
  <c r="B10" i="26"/>
  <c r="B9" i="26"/>
  <c r="B8" i="26"/>
  <c r="B7" i="26"/>
  <c r="B4" i="26"/>
  <c r="G11" i="7" l="1"/>
  <c r="J11" i="7"/>
  <c r="G10" i="25"/>
  <c r="G12" i="25" s="1"/>
  <c r="H12" i="25" s="1"/>
  <c r="F13" i="25"/>
  <c r="H4" i="25"/>
  <c r="E12" i="25"/>
  <c r="F12" i="25" s="1"/>
  <c r="F11" i="25"/>
  <c r="H11" i="25"/>
  <c r="E10" i="25"/>
  <c r="F10" i="25" s="1"/>
  <c r="H5" i="25"/>
  <c r="H6" i="25"/>
  <c r="H7" i="25"/>
  <c r="H8" i="25"/>
  <c r="H9" i="25"/>
  <c r="F5" i="25"/>
  <c r="F6" i="25"/>
  <c r="F7" i="25"/>
  <c r="F8" i="25"/>
  <c r="F9" i="25"/>
  <c r="F4" i="25"/>
  <c r="H10" i="25" l="1"/>
  <c r="H13" i="25" s="1"/>
  <c r="E23" i="7" l="1"/>
  <c r="E25" i="7" s="1"/>
  <c r="G10" i="16" l="1"/>
  <c r="G11" i="16" s="1"/>
  <c r="C10" i="16" l="1"/>
  <c r="C11" i="16" l="1"/>
  <c r="E20" i="7" s="1"/>
  <c r="C13" i="16"/>
  <c r="E21" i="7" l="1"/>
  <c r="H20" i="7"/>
  <c r="K20" i="7"/>
  <c r="D5" i="16"/>
  <c r="C5" i="16"/>
  <c r="C3" i="16"/>
  <c r="C4" i="16"/>
  <c r="C28" i="16" l="1"/>
  <c r="E29" i="1"/>
  <c r="D29" i="1"/>
  <c r="E31" i="1"/>
  <c r="D31" i="1"/>
  <c r="C31" i="1"/>
  <c r="C30" i="1"/>
  <c r="C30" i="16" s="1"/>
  <c r="D10" i="17"/>
  <c r="E10" i="17"/>
  <c r="C10" i="17"/>
  <c r="C13" i="17" s="1"/>
  <c r="B47" i="17"/>
  <c r="B46" i="17"/>
  <c r="B45" i="17"/>
  <c r="B44" i="17"/>
  <c r="B42" i="17"/>
  <c r="B41" i="17"/>
  <c r="B40" i="17"/>
  <c r="B39" i="17"/>
  <c r="B38" i="17"/>
  <c r="B37" i="17"/>
  <c r="B36" i="17"/>
  <c r="B35" i="17"/>
  <c r="B34" i="17"/>
  <c r="B33" i="17"/>
  <c r="B32" i="17"/>
  <c r="B28" i="17"/>
  <c r="B27" i="17"/>
  <c r="B25" i="17"/>
  <c r="B24" i="17"/>
  <c r="B23" i="17"/>
  <c r="B22" i="17"/>
  <c r="B21" i="17"/>
  <c r="B20" i="17"/>
  <c r="B19" i="17"/>
  <c r="B18" i="17"/>
  <c r="B17" i="17"/>
  <c r="B16" i="17"/>
  <c r="B15" i="17"/>
  <c r="B14" i="17"/>
  <c r="B13" i="17"/>
  <c r="B12" i="17"/>
  <c r="B11" i="17"/>
  <c r="B10" i="17"/>
  <c r="D10" i="16"/>
  <c r="E10" i="16"/>
  <c r="E28" i="16" s="1"/>
  <c r="C16" i="17" l="1"/>
  <c r="E29" i="16"/>
  <c r="E28" i="17"/>
  <c r="E11" i="17"/>
  <c r="D11" i="17"/>
  <c r="D28" i="17"/>
  <c r="G31" i="14"/>
  <c r="C31" i="16"/>
  <c r="E31" i="16"/>
  <c r="D28" i="16"/>
  <c r="D29" i="16"/>
  <c r="D31" i="16"/>
  <c r="C11" i="17"/>
  <c r="G28" i="16"/>
  <c r="E15" i="16"/>
  <c r="E13" i="16"/>
  <c r="D15" i="16"/>
  <c r="D13" i="16"/>
  <c r="D11" i="16"/>
  <c r="E16" i="16"/>
  <c r="C15" i="16"/>
  <c r="C16" i="16"/>
  <c r="D13" i="17"/>
  <c r="D16" i="17"/>
  <c r="E15" i="17"/>
  <c r="F31" i="1"/>
  <c r="G29" i="16"/>
  <c r="G31" i="16"/>
  <c r="E13" i="17"/>
  <c r="C15" i="17"/>
  <c r="D15" i="17"/>
  <c r="D16" i="16"/>
  <c r="E16" i="17"/>
  <c r="G42" i="16"/>
  <c r="G34" i="16"/>
  <c r="G26" i="16"/>
  <c r="G33" i="16"/>
  <c r="G41" i="16"/>
  <c r="G25" i="16"/>
  <c r="G13" i="16"/>
  <c r="G27" i="16"/>
  <c r="G47" i="16"/>
  <c r="G40" i="16"/>
  <c r="G24" i="16"/>
  <c r="G16" i="16"/>
  <c r="G35" i="16"/>
  <c r="G46" i="16"/>
  <c r="G39" i="16"/>
  <c r="G23" i="16"/>
  <c r="G15" i="16"/>
  <c r="G45" i="16"/>
  <c r="G38" i="16"/>
  <c r="G20" i="16"/>
  <c r="G22" i="16"/>
  <c r="G14" i="16"/>
  <c r="G44" i="16"/>
  <c r="G37" i="16"/>
  <c r="G30" i="16"/>
  <c r="G21" i="16"/>
  <c r="G43" i="16"/>
  <c r="G36" i="16"/>
  <c r="E11" i="16"/>
  <c r="G32" i="16" l="1"/>
  <c r="E31" i="14"/>
  <c r="E31" i="17" s="1"/>
  <c r="G19" i="16"/>
  <c r="G12" i="16"/>
  <c r="G18" i="16" l="1"/>
  <c r="I28" i="5" l="1"/>
  <c r="I27" i="5"/>
  <c r="G16" i="14"/>
  <c r="G15" i="14"/>
  <c r="G13" i="14"/>
  <c r="G11" i="14"/>
  <c r="B47" i="14"/>
  <c r="B46" i="14"/>
  <c r="B45" i="14"/>
  <c r="B44" i="14"/>
  <c r="B42" i="14"/>
  <c r="B41" i="14"/>
  <c r="B40" i="14"/>
  <c r="B39" i="14"/>
  <c r="B38" i="14"/>
  <c r="B37" i="14"/>
  <c r="B36" i="14"/>
  <c r="B35" i="14"/>
  <c r="B34" i="14"/>
  <c r="B33" i="14"/>
  <c r="B32" i="14"/>
  <c r="B28" i="14"/>
  <c r="B27" i="14"/>
  <c r="B25" i="14"/>
  <c r="B24" i="14"/>
  <c r="B23" i="14"/>
  <c r="B22" i="14"/>
  <c r="B21" i="14"/>
  <c r="B20" i="14"/>
  <c r="B19" i="14"/>
  <c r="B18" i="14"/>
  <c r="B17" i="14"/>
  <c r="B16" i="14"/>
  <c r="B15" i="14"/>
  <c r="B14" i="14"/>
  <c r="B13" i="14"/>
  <c r="B12" i="14"/>
  <c r="B11" i="14"/>
  <c r="B10" i="14"/>
  <c r="G10" i="14"/>
  <c r="G10" i="17" s="1"/>
  <c r="C24" i="1"/>
  <c r="F44" i="15"/>
  <c r="E44" i="15"/>
  <c r="D44" i="15"/>
  <c r="G44" i="15" s="1"/>
  <c r="F43" i="15"/>
  <c r="E43" i="15"/>
  <c r="D43" i="15"/>
  <c r="G43" i="15" s="1"/>
  <c r="F41" i="15"/>
  <c r="E41" i="15"/>
  <c r="D41" i="15"/>
  <c r="F40" i="15"/>
  <c r="E40" i="15"/>
  <c r="G40" i="15" s="1"/>
  <c r="D40" i="15"/>
  <c r="F39" i="15"/>
  <c r="E39" i="15"/>
  <c r="D39" i="15"/>
  <c r="F38" i="15"/>
  <c r="E38" i="15"/>
  <c r="D38" i="15"/>
  <c r="G38" i="15" s="1"/>
  <c r="F37" i="15"/>
  <c r="E37" i="15"/>
  <c r="D37" i="15"/>
  <c r="G37" i="15" s="1"/>
  <c r="F36" i="15"/>
  <c r="E36" i="15"/>
  <c r="D36" i="15"/>
  <c r="F35" i="15"/>
  <c r="E35" i="15"/>
  <c r="D35" i="15"/>
  <c r="G33" i="15"/>
  <c r="F33" i="15"/>
  <c r="E33" i="15"/>
  <c r="D33" i="15"/>
  <c r="H32" i="15"/>
  <c r="F30" i="15"/>
  <c r="E30" i="15"/>
  <c r="D30" i="15"/>
  <c r="G30" i="15" s="1"/>
  <c r="D28" i="15"/>
  <c r="F27" i="15"/>
  <c r="E27" i="15"/>
  <c r="D27" i="15"/>
  <c r="F26" i="15"/>
  <c r="G26" i="15" s="1"/>
  <c r="E26" i="15"/>
  <c r="D26" i="15"/>
  <c r="F25" i="15"/>
  <c r="E25" i="15"/>
  <c r="D25" i="15"/>
  <c r="G25" i="15" s="1"/>
  <c r="G24" i="15"/>
  <c r="F24" i="15"/>
  <c r="E24" i="15"/>
  <c r="D24" i="15"/>
  <c r="F23" i="15"/>
  <c r="E23" i="15"/>
  <c r="D23" i="15"/>
  <c r="F22" i="15"/>
  <c r="E22" i="15"/>
  <c r="D22" i="15"/>
  <c r="F21" i="15"/>
  <c r="E21" i="15"/>
  <c r="D21" i="15"/>
  <c r="F20" i="15"/>
  <c r="E20" i="15"/>
  <c r="D20" i="15"/>
  <c r="H19" i="15"/>
  <c r="H18" i="15"/>
  <c r="H17" i="15"/>
  <c r="G16" i="15"/>
  <c r="G15" i="15"/>
  <c r="G13" i="15"/>
  <c r="D17" i="15" s="1"/>
  <c r="D14" i="15" s="1"/>
  <c r="H12" i="15"/>
  <c r="G11" i="15"/>
  <c r="G10" i="15"/>
  <c r="G19" i="1"/>
  <c r="F24" i="1"/>
  <c r="E24" i="1"/>
  <c r="E24" i="16" s="1"/>
  <c r="D24" i="1"/>
  <c r="D24" i="16" s="1"/>
  <c r="F33" i="1"/>
  <c r="E33" i="1"/>
  <c r="E33" i="16" s="1"/>
  <c r="D33" i="1"/>
  <c r="D33" i="16" s="1"/>
  <c r="C33" i="1"/>
  <c r="Q11" i="5"/>
  <c r="M11" i="5"/>
  <c r="C25" i="1"/>
  <c r="E25" i="1"/>
  <c r="E25" i="16" s="1"/>
  <c r="D25" i="1"/>
  <c r="D25" i="16" s="1"/>
  <c r="G32" i="1"/>
  <c r="E30" i="1"/>
  <c r="E30" i="16" s="1"/>
  <c r="D30" i="1"/>
  <c r="D30" i="16" s="1"/>
  <c r="E27" i="1"/>
  <c r="E27" i="16" s="1"/>
  <c r="D27" i="1"/>
  <c r="D27" i="16" s="1"/>
  <c r="C27" i="1"/>
  <c r="C27" i="16" s="1"/>
  <c r="E26" i="1"/>
  <c r="E26" i="16" s="1"/>
  <c r="D26" i="1"/>
  <c r="D26" i="16" s="1"/>
  <c r="C26" i="1"/>
  <c r="E35" i="1"/>
  <c r="E35" i="16" s="1"/>
  <c r="D35" i="1"/>
  <c r="D35" i="16" s="1"/>
  <c r="C35" i="1"/>
  <c r="E23" i="1"/>
  <c r="E23" i="16" s="1"/>
  <c r="D23" i="1"/>
  <c r="D23" i="16" s="1"/>
  <c r="C23" i="1"/>
  <c r="E22" i="1"/>
  <c r="E22" i="16" s="1"/>
  <c r="D22" i="1"/>
  <c r="D22" i="16" s="1"/>
  <c r="C22" i="1"/>
  <c r="D19" i="15" l="1"/>
  <c r="G22" i="15"/>
  <c r="G36" i="15"/>
  <c r="G33" i="14"/>
  <c r="G33" i="17" s="1"/>
  <c r="C33" i="16"/>
  <c r="D25" i="5"/>
  <c r="F11" i="14"/>
  <c r="G11" i="17"/>
  <c r="C20" i="16"/>
  <c r="E19" i="15"/>
  <c r="G23" i="15"/>
  <c r="G21" i="15"/>
  <c r="G41" i="15"/>
  <c r="G39" i="15"/>
  <c r="F19" i="15"/>
  <c r="G27" i="15"/>
  <c r="G35" i="15"/>
  <c r="G31" i="17"/>
  <c r="G25" i="14"/>
  <c r="G25" i="17" s="1"/>
  <c r="C25" i="16"/>
  <c r="G35" i="14"/>
  <c r="G35" i="17" s="1"/>
  <c r="C35" i="16"/>
  <c r="E10" i="7" s="1"/>
  <c r="G13" i="17"/>
  <c r="G22" i="14"/>
  <c r="C22" i="16"/>
  <c r="G24" i="14"/>
  <c r="G24" i="17" s="1"/>
  <c r="C24" i="16"/>
  <c r="F15" i="14"/>
  <c r="G15" i="17"/>
  <c r="G23" i="14"/>
  <c r="C23" i="16"/>
  <c r="C28" i="17"/>
  <c r="G16" i="17"/>
  <c r="F26" i="1"/>
  <c r="C26" i="16"/>
  <c r="G30" i="14"/>
  <c r="F27" i="1"/>
  <c r="G26" i="14"/>
  <c r="G26" i="17" s="1"/>
  <c r="F30" i="1"/>
  <c r="G27" i="14"/>
  <c r="G20" i="14"/>
  <c r="G18" i="1"/>
  <c r="D12" i="15"/>
  <c r="G17" i="15"/>
  <c r="G20" i="15"/>
  <c r="F17" i="15"/>
  <c r="F14" i="15" s="1"/>
  <c r="F12" i="15" s="1"/>
  <c r="E17" i="15"/>
  <c r="E14" i="15" s="1"/>
  <c r="E12" i="15" s="1"/>
  <c r="F25" i="1"/>
  <c r="F35" i="1"/>
  <c r="F23" i="1"/>
  <c r="F22" i="1"/>
  <c r="G20" i="17" l="1"/>
  <c r="G27" i="17"/>
  <c r="C6" i="25"/>
  <c r="E9" i="7"/>
  <c r="G22" i="17"/>
  <c r="G23" i="17"/>
  <c r="H10" i="7"/>
  <c r="K10" i="7"/>
  <c r="C4" i="25"/>
  <c r="E7" i="7"/>
  <c r="C10" i="25"/>
  <c r="E11" i="7"/>
  <c r="G19" i="15"/>
  <c r="G30" i="17"/>
  <c r="G28" i="17"/>
  <c r="G14" i="15"/>
  <c r="G12" i="15" s="1"/>
  <c r="E45" i="15" s="1"/>
  <c r="H9" i="7" l="1"/>
  <c r="K9" i="7"/>
  <c r="H11" i="7"/>
  <c r="K11" i="7"/>
  <c r="K7" i="7"/>
  <c r="H7" i="7"/>
  <c r="F46" i="15"/>
  <c r="D42" i="15"/>
  <c r="D46" i="15"/>
  <c r="D45" i="15"/>
  <c r="D47" i="15"/>
  <c r="F42" i="15"/>
  <c r="F45" i="15"/>
  <c r="E46" i="15"/>
  <c r="F47" i="15"/>
  <c r="E42" i="15"/>
  <c r="G47" i="15"/>
  <c r="G45" i="15"/>
  <c r="G42" i="15"/>
  <c r="G46" i="15"/>
  <c r="E47" i="15"/>
  <c r="F13" i="14"/>
  <c r="F16" i="14"/>
  <c r="F10" i="14"/>
  <c r="E43" i="1"/>
  <c r="E43" i="16" s="1"/>
  <c r="D43" i="1"/>
  <c r="D43" i="16" s="1"/>
  <c r="C43" i="1"/>
  <c r="G17" i="1"/>
  <c r="G17" i="16" s="1"/>
  <c r="F16" i="1"/>
  <c r="F15" i="1"/>
  <c r="F13" i="1"/>
  <c r="E34" i="5"/>
  <c r="P12" i="5"/>
  <c r="P13" i="5"/>
  <c r="P14" i="5"/>
  <c r="P15" i="5"/>
  <c r="P16" i="5"/>
  <c r="P17" i="5"/>
  <c r="P18" i="5"/>
  <c r="P19" i="5"/>
  <c r="P20" i="5"/>
  <c r="P21" i="5"/>
  <c r="P22" i="5"/>
  <c r="P23" i="5"/>
  <c r="P24" i="5"/>
  <c r="P11" i="5"/>
  <c r="O12" i="5"/>
  <c r="O13" i="5"/>
  <c r="O14" i="5"/>
  <c r="O15" i="5"/>
  <c r="O16" i="5"/>
  <c r="O17" i="5"/>
  <c r="O18" i="5"/>
  <c r="O19" i="5"/>
  <c r="O20" i="5"/>
  <c r="O21" i="5"/>
  <c r="O22" i="5"/>
  <c r="O23" i="5"/>
  <c r="O24" i="5"/>
  <c r="O11" i="5"/>
  <c r="N12" i="5"/>
  <c r="N13" i="5"/>
  <c r="N14" i="5"/>
  <c r="N15" i="5"/>
  <c r="N16" i="5"/>
  <c r="N17" i="5"/>
  <c r="N18" i="5"/>
  <c r="N19" i="5"/>
  <c r="N20" i="5"/>
  <c r="N21" i="5"/>
  <c r="N22" i="5"/>
  <c r="N23" i="5"/>
  <c r="N24" i="5"/>
  <c r="N11" i="5"/>
  <c r="M20" i="5"/>
  <c r="M12" i="5"/>
  <c r="M13" i="5"/>
  <c r="M14" i="5"/>
  <c r="M15" i="5"/>
  <c r="M16" i="5"/>
  <c r="M17" i="5"/>
  <c r="M18" i="5"/>
  <c r="M19" i="5"/>
  <c r="M21" i="5"/>
  <c r="M22" i="5"/>
  <c r="M23" i="5"/>
  <c r="M24" i="5"/>
  <c r="Q24" i="5" s="1"/>
  <c r="I12" i="5"/>
  <c r="I13" i="5"/>
  <c r="I14" i="5"/>
  <c r="I15" i="5"/>
  <c r="I16" i="5"/>
  <c r="I17" i="5"/>
  <c r="I18" i="5"/>
  <c r="I19" i="5"/>
  <c r="I20" i="5"/>
  <c r="I21" i="5"/>
  <c r="I22" i="5"/>
  <c r="I23" i="5"/>
  <c r="I24" i="5"/>
  <c r="I11" i="5"/>
  <c r="F34" i="5"/>
  <c r="G34" i="5"/>
  <c r="H19" i="4"/>
  <c r="H18" i="4"/>
  <c r="G14" i="4"/>
  <c r="F14" i="4"/>
  <c r="E14" i="4"/>
  <c r="H28" i="4"/>
  <c r="H27" i="4"/>
  <c r="H26" i="4"/>
  <c r="H25" i="4"/>
  <c r="H24" i="4"/>
  <c r="H23" i="4"/>
  <c r="H22" i="4"/>
  <c r="H21" i="4"/>
  <c r="H20" i="4"/>
  <c r="G29" i="4"/>
  <c r="F29" i="4"/>
  <c r="E29" i="4"/>
  <c r="D29" i="4"/>
  <c r="D14" i="4"/>
  <c r="H12" i="4"/>
  <c r="H13" i="4"/>
  <c r="H11" i="4"/>
  <c r="C44" i="1"/>
  <c r="E40" i="1"/>
  <c r="E40" i="16" s="1"/>
  <c r="D40" i="1"/>
  <c r="D40" i="16" s="1"/>
  <c r="C40" i="1"/>
  <c r="E21" i="1"/>
  <c r="E21" i="16" s="1"/>
  <c r="E36" i="1"/>
  <c r="E36" i="16" s="1"/>
  <c r="E37" i="1"/>
  <c r="E37" i="16" s="1"/>
  <c r="E38" i="1"/>
  <c r="E38" i="16" s="1"/>
  <c r="E39" i="1"/>
  <c r="E39" i="16" s="1"/>
  <c r="E41" i="16"/>
  <c r="E44" i="1"/>
  <c r="E44" i="16" s="1"/>
  <c r="E20" i="1"/>
  <c r="E20" i="16" s="1"/>
  <c r="D38" i="1"/>
  <c r="D38" i="16" s="1"/>
  <c r="D39" i="1"/>
  <c r="D39" i="16" s="1"/>
  <c r="D41" i="16"/>
  <c r="D44" i="1"/>
  <c r="D44" i="16" s="1"/>
  <c r="D37" i="1"/>
  <c r="D37" i="16" s="1"/>
  <c r="D21" i="1"/>
  <c r="D21" i="16" s="1"/>
  <c r="D36" i="1"/>
  <c r="D36" i="16" s="1"/>
  <c r="D20" i="1"/>
  <c r="D20" i="16" s="1"/>
  <c r="C36" i="1"/>
  <c r="C36" i="16" s="1"/>
  <c r="C21" i="1"/>
  <c r="E16" i="7" s="1"/>
  <c r="C37" i="1"/>
  <c r="C38" i="1"/>
  <c r="C39" i="1"/>
  <c r="F11" i="1"/>
  <c r="F10" i="1"/>
  <c r="G12" i="1"/>
  <c r="E19" i="16" l="1"/>
  <c r="H34" i="5"/>
  <c r="F10" i="16"/>
  <c r="F13" i="16" s="1"/>
  <c r="C29" i="16"/>
  <c r="F11" i="16"/>
  <c r="F10" i="17"/>
  <c r="F28" i="17" s="1"/>
  <c r="C31" i="14"/>
  <c r="D31" i="14"/>
  <c r="D31" i="17" s="1"/>
  <c r="D33" i="14"/>
  <c r="C33" i="14"/>
  <c r="C33" i="17" s="1"/>
  <c r="C20" i="14"/>
  <c r="C20" i="17" s="1"/>
  <c r="C22" i="14"/>
  <c r="C22" i="17" s="1"/>
  <c r="D30" i="14"/>
  <c r="D30" i="17" s="1"/>
  <c r="C27" i="14"/>
  <c r="C27" i="17" s="1"/>
  <c r="E30" i="14"/>
  <c r="E30" i="17" s="1"/>
  <c r="C23" i="14"/>
  <c r="C23" i="17" s="1"/>
  <c r="C30" i="14"/>
  <c r="F15" i="16"/>
  <c r="F16" i="16"/>
  <c r="D19" i="16"/>
  <c r="G40" i="14"/>
  <c r="G40" i="17" s="1"/>
  <c r="C40" i="16"/>
  <c r="C8" i="25" s="1"/>
  <c r="G43" i="14"/>
  <c r="G43" i="17" s="1"/>
  <c r="C43" i="16"/>
  <c r="G21" i="14"/>
  <c r="C21" i="16"/>
  <c r="G41" i="14"/>
  <c r="G41" i="17" s="1"/>
  <c r="C41" i="16"/>
  <c r="G39" i="14"/>
  <c r="G39" i="17" s="1"/>
  <c r="C39" i="16"/>
  <c r="G38" i="14"/>
  <c r="G38" i="17" s="1"/>
  <c r="C38" i="16"/>
  <c r="G44" i="14"/>
  <c r="G44" i="17" s="1"/>
  <c r="C44" i="16"/>
  <c r="C7" i="25" s="1"/>
  <c r="G37" i="14"/>
  <c r="D37" i="14" s="1"/>
  <c r="D37" i="17" s="1"/>
  <c r="C37" i="16"/>
  <c r="E35" i="14"/>
  <c r="E35" i="17" s="1"/>
  <c r="D35" i="14"/>
  <c r="D35" i="17" s="1"/>
  <c r="C35" i="14"/>
  <c r="E19" i="1"/>
  <c r="G36" i="14"/>
  <c r="D19" i="1"/>
  <c r="F20" i="1"/>
  <c r="F20" i="16" s="1"/>
  <c r="C24" i="14"/>
  <c r="C24" i="17" s="1"/>
  <c r="C25" i="14"/>
  <c r="C25" i="17" s="1"/>
  <c r="D22" i="14"/>
  <c r="D22" i="17" s="1"/>
  <c r="F20" i="14"/>
  <c r="E20" i="14"/>
  <c r="E20" i="17" s="1"/>
  <c r="C17" i="1"/>
  <c r="C17" i="16" s="1"/>
  <c r="Q18" i="5"/>
  <c r="Q14" i="5"/>
  <c r="Q16" i="5"/>
  <c r="D17" i="1"/>
  <c r="E17" i="1"/>
  <c r="F17" i="1"/>
  <c r="F17" i="16" s="1"/>
  <c r="Q23" i="5"/>
  <c r="Q15" i="5"/>
  <c r="Q22" i="5"/>
  <c r="Q20" i="5"/>
  <c r="Q12" i="5"/>
  <c r="E25" i="14"/>
  <c r="E25" i="17" s="1"/>
  <c r="D27" i="14"/>
  <c r="D27" i="17" s="1"/>
  <c r="E27" i="14"/>
  <c r="E27" i="17" s="1"/>
  <c r="E24" i="14"/>
  <c r="E24" i="17" s="1"/>
  <c r="E22" i="14"/>
  <c r="E22" i="17" s="1"/>
  <c r="D26" i="14"/>
  <c r="D26" i="17" s="1"/>
  <c r="E23" i="14"/>
  <c r="E23" i="17" s="1"/>
  <c r="D25" i="14"/>
  <c r="D25" i="17" s="1"/>
  <c r="D24" i="14"/>
  <c r="D24" i="17" s="1"/>
  <c r="E26" i="14"/>
  <c r="E26" i="17" s="1"/>
  <c r="D23" i="14"/>
  <c r="D23" i="17" s="1"/>
  <c r="C26" i="14"/>
  <c r="C26" i="17" s="1"/>
  <c r="D20" i="14"/>
  <c r="D20" i="17" s="1"/>
  <c r="F43" i="1"/>
  <c r="F43" i="16" s="1"/>
  <c r="H25" i="5"/>
  <c r="P25" i="5" s="1"/>
  <c r="F21" i="1"/>
  <c r="F21" i="16" s="1"/>
  <c r="F36" i="1"/>
  <c r="F36" i="16" s="1"/>
  <c r="F39" i="1"/>
  <c r="F39" i="16" s="1"/>
  <c r="G25" i="5"/>
  <c r="O25" i="5" s="1"/>
  <c r="O26" i="5" s="1"/>
  <c r="Q21" i="5"/>
  <c r="Q19" i="5"/>
  <c r="Q17" i="5"/>
  <c r="Q13" i="5"/>
  <c r="F25" i="5"/>
  <c r="N25" i="5" s="1"/>
  <c r="E25" i="5"/>
  <c r="M25" i="5" s="1"/>
  <c r="H29" i="4"/>
  <c r="H14" i="4"/>
  <c r="F41" i="16"/>
  <c r="F38" i="1"/>
  <c r="F38" i="16" s="1"/>
  <c r="F37" i="1"/>
  <c r="F37" i="16" s="1"/>
  <c r="F44" i="1"/>
  <c r="F44" i="16" s="1"/>
  <c r="F40" i="1"/>
  <c r="F40" i="16" s="1"/>
  <c r="D40" i="14" l="1"/>
  <c r="D40" i="17" s="1"/>
  <c r="G29" i="14"/>
  <c r="C19" i="1"/>
  <c r="E15" i="7" s="1"/>
  <c r="C19" i="16"/>
  <c r="E6" i="7" s="1"/>
  <c r="F20" i="17"/>
  <c r="F29" i="16"/>
  <c r="D14" i="1"/>
  <c r="D17" i="16"/>
  <c r="C31" i="17"/>
  <c r="F31" i="14"/>
  <c r="F31" i="17" s="1"/>
  <c r="C30" i="17"/>
  <c r="F30" i="14"/>
  <c r="F30" i="17" s="1"/>
  <c r="G19" i="14"/>
  <c r="C29" i="14"/>
  <c r="C29" i="17" s="1"/>
  <c r="G21" i="17"/>
  <c r="C21" i="14"/>
  <c r="C21" i="17" s="1"/>
  <c r="E12" i="7"/>
  <c r="C11" i="25"/>
  <c r="F33" i="16"/>
  <c r="F24" i="16"/>
  <c r="F28" i="16"/>
  <c r="F31" i="16"/>
  <c r="F27" i="16"/>
  <c r="F35" i="16"/>
  <c r="F23" i="16"/>
  <c r="F26" i="16"/>
  <c r="F25" i="16"/>
  <c r="F30" i="16"/>
  <c r="F22" i="16"/>
  <c r="E14" i="1"/>
  <c r="E17" i="16"/>
  <c r="C5" i="25"/>
  <c r="E8" i="7"/>
  <c r="C34" i="1"/>
  <c r="F34" i="1"/>
  <c r="F34" i="16" s="1"/>
  <c r="E34" i="1"/>
  <c r="E34" i="16" s="1"/>
  <c r="G34" i="15"/>
  <c r="G32" i="15" s="1"/>
  <c r="G18" i="15" s="1"/>
  <c r="D34" i="15"/>
  <c r="D32" i="15" s="1"/>
  <c r="D18" i="15" s="1"/>
  <c r="F34" i="15"/>
  <c r="F32" i="15" s="1"/>
  <c r="F18" i="15" s="1"/>
  <c r="E34" i="15"/>
  <c r="E32" i="15" s="1"/>
  <c r="E18" i="15" s="1"/>
  <c r="D34" i="1"/>
  <c r="D34" i="16" s="1"/>
  <c r="C40" i="14"/>
  <c r="C40" i="17" s="1"/>
  <c r="E40" i="14"/>
  <c r="E40" i="17" s="1"/>
  <c r="D39" i="14"/>
  <c r="D39" i="17" s="1"/>
  <c r="C39" i="14"/>
  <c r="C39" i="17" s="1"/>
  <c r="E39" i="14"/>
  <c r="E39" i="17" s="1"/>
  <c r="D38" i="14"/>
  <c r="D38" i="17" s="1"/>
  <c r="C43" i="14"/>
  <c r="C43" i="17" s="1"/>
  <c r="D41" i="14"/>
  <c r="D41" i="17" s="1"/>
  <c r="C41" i="14"/>
  <c r="C41" i="17" s="1"/>
  <c r="C38" i="14"/>
  <c r="C38" i="17" s="1"/>
  <c r="D43" i="14"/>
  <c r="D43" i="17" s="1"/>
  <c r="E43" i="14"/>
  <c r="E43" i="17" s="1"/>
  <c r="E38" i="14"/>
  <c r="E38" i="17" s="1"/>
  <c r="E21" i="14"/>
  <c r="E21" i="17" s="1"/>
  <c r="E37" i="14"/>
  <c r="E37" i="17" s="1"/>
  <c r="E41" i="14"/>
  <c r="E41" i="17" s="1"/>
  <c r="D21" i="14"/>
  <c r="D21" i="17" s="1"/>
  <c r="G29" i="17"/>
  <c r="C36" i="14"/>
  <c r="C36" i="17" s="1"/>
  <c r="G36" i="17"/>
  <c r="F35" i="14"/>
  <c r="F35" i="17" s="1"/>
  <c r="C35" i="17"/>
  <c r="C37" i="14"/>
  <c r="C37" i="17" s="1"/>
  <c r="G37" i="17"/>
  <c r="C14" i="1"/>
  <c r="G17" i="14"/>
  <c r="M26" i="5"/>
  <c r="F22" i="14"/>
  <c r="F22" i="17" s="1"/>
  <c r="F23" i="14"/>
  <c r="F23" i="17" s="1"/>
  <c r="F24" i="14"/>
  <c r="F24" i="17" s="1"/>
  <c r="F27" i="14"/>
  <c r="F27" i="17" s="1"/>
  <c r="E36" i="14"/>
  <c r="E36" i="17" s="1"/>
  <c r="D36" i="14"/>
  <c r="D36" i="17" s="1"/>
  <c r="F25" i="14"/>
  <c r="F25" i="17" s="1"/>
  <c r="F26" i="14"/>
  <c r="F26" i="17" s="1"/>
  <c r="N26" i="5"/>
  <c r="P26" i="5"/>
  <c r="Q25" i="5"/>
  <c r="I25" i="5"/>
  <c r="D29" i="14" l="1"/>
  <c r="D29" i="17" s="1"/>
  <c r="E29" i="14"/>
  <c r="E29" i="17" s="1"/>
  <c r="F29" i="14"/>
  <c r="F29" i="17" s="1"/>
  <c r="G19" i="17"/>
  <c r="F19" i="16"/>
  <c r="F19" i="1"/>
  <c r="K6" i="7"/>
  <c r="H6" i="7"/>
  <c r="F40" i="14"/>
  <c r="F40" i="17" s="1"/>
  <c r="K8" i="7"/>
  <c r="H8" i="7"/>
  <c r="G14" i="14"/>
  <c r="G14" i="17" s="1"/>
  <c r="C14" i="16"/>
  <c r="C12" i="16" s="1"/>
  <c r="E22" i="7" s="1"/>
  <c r="E12" i="1"/>
  <c r="E14" i="16"/>
  <c r="E12" i="16" s="1"/>
  <c r="H12" i="7"/>
  <c r="K12" i="7"/>
  <c r="D12" i="1"/>
  <c r="D14" i="16"/>
  <c r="D12" i="16" s="1"/>
  <c r="G34" i="14"/>
  <c r="E34" i="14" s="1"/>
  <c r="E34" i="17" s="1"/>
  <c r="C34" i="16"/>
  <c r="Q26" i="5"/>
  <c r="N28" i="5" s="1"/>
  <c r="F39" i="14"/>
  <c r="F39" i="17" s="1"/>
  <c r="F38" i="14"/>
  <c r="F38" i="17" s="1"/>
  <c r="F43" i="14"/>
  <c r="F43" i="17" s="1"/>
  <c r="D19" i="14"/>
  <c r="E19" i="14"/>
  <c r="C19" i="14"/>
  <c r="F41" i="14"/>
  <c r="F41" i="17" s="1"/>
  <c r="F21" i="14"/>
  <c r="F21" i="17" s="1"/>
  <c r="F37" i="14"/>
  <c r="F37" i="17" s="1"/>
  <c r="E19" i="17"/>
  <c r="D19" i="17"/>
  <c r="C17" i="14"/>
  <c r="G17" i="17"/>
  <c r="E17" i="14"/>
  <c r="D17" i="14"/>
  <c r="F17" i="14"/>
  <c r="D33" i="17"/>
  <c r="E33" i="14"/>
  <c r="E33" i="17" s="1"/>
  <c r="F36" i="14"/>
  <c r="F36" i="17" s="1"/>
  <c r="P28" i="5" l="1"/>
  <c r="H31" i="5" s="1"/>
  <c r="C9" i="25"/>
  <c r="E13" i="7"/>
  <c r="M28" i="5"/>
  <c r="E31" i="5" s="1"/>
  <c r="D34" i="14"/>
  <c r="D34" i="17" s="1"/>
  <c r="G34" i="17"/>
  <c r="C34" i="14"/>
  <c r="C34" i="17" s="1"/>
  <c r="O28" i="5"/>
  <c r="F19" i="14"/>
  <c r="D14" i="14"/>
  <c r="D17" i="17"/>
  <c r="E14" i="14"/>
  <c r="E17" i="17"/>
  <c r="C14" i="14"/>
  <c r="C17" i="17"/>
  <c r="F31" i="5"/>
  <c r="F33" i="5"/>
  <c r="C12" i="1"/>
  <c r="F33" i="14"/>
  <c r="F33" i="17" s="1"/>
  <c r="F14" i="1"/>
  <c r="H33" i="5" l="1"/>
  <c r="E33" i="5"/>
  <c r="C12" i="14"/>
  <c r="C14" i="17"/>
  <c r="C12" i="17" s="1"/>
  <c r="F12" i="1"/>
  <c r="F45" i="1" s="1"/>
  <c r="F45" i="16" s="1"/>
  <c r="F14" i="16"/>
  <c r="F12" i="16" s="1"/>
  <c r="E24" i="7"/>
  <c r="E26" i="7" s="1"/>
  <c r="E19" i="7"/>
  <c r="E17" i="7"/>
  <c r="E12" i="14"/>
  <c r="E14" i="17"/>
  <c r="E12" i="17" s="1"/>
  <c r="D12" i="14"/>
  <c r="D14" i="17"/>
  <c r="D12" i="17" s="1"/>
  <c r="K13" i="7"/>
  <c r="H13" i="7"/>
  <c r="F34" i="14"/>
  <c r="F34" i="17" s="1"/>
  <c r="G33" i="5"/>
  <c r="G31" i="5"/>
  <c r="I31" i="5" s="1"/>
  <c r="F14" i="14"/>
  <c r="F12" i="14" s="1"/>
  <c r="G12" i="14"/>
  <c r="G12" i="17" s="1"/>
  <c r="D47" i="1"/>
  <c r="D47" i="16" s="1"/>
  <c r="D42" i="1"/>
  <c r="D42" i="16" s="1"/>
  <c r="E46" i="1"/>
  <c r="E46" i="16" s="1"/>
  <c r="I33" i="5" l="1"/>
  <c r="C44" i="14"/>
  <c r="C44" i="17" s="1"/>
  <c r="C46" i="1"/>
  <c r="C46" i="16" s="1"/>
  <c r="E47" i="1"/>
  <c r="E47" i="16" s="1"/>
  <c r="E42" i="1"/>
  <c r="E42" i="16" s="1"/>
  <c r="E45" i="1"/>
  <c r="E45" i="16" s="1"/>
  <c r="C47" i="1"/>
  <c r="C47" i="16" s="1"/>
  <c r="C45" i="1"/>
  <c r="G45" i="14" s="1"/>
  <c r="D46" i="1"/>
  <c r="D46" i="16" s="1"/>
  <c r="C42" i="1"/>
  <c r="C42" i="16" s="1"/>
  <c r="D45" i="1"/>
  <c r="D45" i="16" s="1"/>
  <c r="F47" i="1"/>
  <c r="F47" i="16" s="1"/>
  <c r="F42" i="1"/>
  <c r="F42" i="16" s="1"/>
  <c r="F46" i="1"/>
  <c r="F46" i="16" s="1"/>
  <c r="E44" i="14"/>
  <c r="E44" i="17" s="1"/>
  <c r="D44" i="14"/>
  <c r="D44" i="17" s="1"/>
  <c r="E32" i="1" l="1"/>
  <c r="E18" i="1" s="1"/>
  <c r="G42" i="14"/>
  <c r="G42" i="17" s="1"/>
  <c r="C45" i="16"/>
  <c r="D32" i="16"/>
  <c r="D18" i="16" s="1"/>
  <c r="G46" i="14"/>
  <c r="D46" i="14" s="1"/>
  <c r="D46" i="17" s="1"/>
  <c r="F32" i="16"/>
  <c r="F18" i="16" s="1"/>
  <c r="D32" i="1"/>
  <c r="D18" i="1" s="1"/>
  <c r="C32" i="1"/>
  <c r="C18" i="1" s="1"/>
  <c r="E14" i="7" s="1"/>
  <c r="H14" i="7" s="1"/>
  <c r="E32" i="16"/>
  <c r="E18" i="16" s="1"/>
  <c r="G47" i="14"/>
  <c r="G47" i="17" s="1"/>
  <c r="C32" i="16"/>
  <c r="C18" i="16" s="1"/>
  <c r="F32" i="1"/>
  <c r="F18" i="1" s="1"/>
  <c r="E45" i="14"/>
  <c r="E45" i="17" s="1"/>
  <c r="D45" i="14"/>
  <c r="D45" i="17" s="1"/>
  <c r="C45" i="14"/>
  <c r="G45" i="17"/>
  <c r="C42" i="14"/>
  <c r="E42" i="14"/>
  <c r="E42" i="17" s="1"/>
  <c r="D42" i="14"/>
  <c r="D42" i="17" s="1"/>
  <c r="F44" i="14"/>
  <c r="F44" i="17" s="1"/>
  <c r="F46" i="14" l="1"/>
  <c r="F46" i="17" s="1"/>
  <c r="C46" i="14"/>
  <c r="C46" i="17" s="1"/>
  <c r="G46" i="17"/>
  <c r="E46" i="14"/>
  <c r="E46" i="17" s="1"/>
  <c r="K14" i="7"/>
  <c r="C47" i="14"/>
  <c r="C47" i="17" s="1"/>
  <c r="D47" i="14"/>
  <c r="D32" i="14" s="1"/>
  <c r="D18" i="14" s="1"/>
  <c r="G32" i="14"/>
  <c r="G18" i="14" s="1"/>
  <c r="E47" i="14"/>
  <c r="E47" i="17" s="1"/>
  <c r="C13" i="25"/>
  <c r="E5" i="7"/>
  <c r="F45" i="14"/>
  <c r="F45" i="17" s="1"/>
  <c r="C45" i="17"/>
  <c r="G32" i="17"/>
  <c r="G18" i="17" s="1"/>
  <c r="F42" i="14"/>
  <c r="F42" i="17" s="1"/>
  <c r="C42" i="17"/>
  <c r="E32" i="17" l="1"/>
  <c r="E18" i="17" s="1"/>
  <c r="D47" i="17"/>
  <c r="D32" i="17" s="1"/>
  <c r="D18" i="17" s="1"/>
  <c r="C32" i="14"/>
  <c r="C18" i="14" s="1"/>
  <c r="F47" i="14"/>
  <c r="F47" i="17" s="1"/>
  <c r="E32" i="14"/>
  <c r="E18" i="14" s="1"/>
  <c r="K5" i="7"/>
  <c r="H5" i="7"/>
  <c r="C12" i="25"/>
  <c r="D12" i="25" s="1"/>
  <c r="D5" i="25"/>
  <c r="D7" i="25"/>
  <c r="D8" i="25"/>
  <c r="D4" i="25"/>
  <c r="D11" i="25"/>
  <c r="D6" i="25"/>
  <c r="D9" i="25"/>
  <c r="D10" i="25"/>
  <c r="C32" i="17"/>
  <c r="F11" i="17"/>
  <c r="F13" i="17"/>
  <c r="F14" i="17"/>
  <c r="F15" i="17"/>
  <c r="F16" i="17"/>
  <c r="F17" i="17"/>
  <c r="D13" i="25" l="1"/>
  <c r="F32" i="14"/>
  <c r="F18" i="14" s="1"/>
  <c r="F12" i="17"/>
  <c r="F32" i="17"/>
  <c r="C19" i="17"/>
  <c r="C18" i="17" s="1"/>
  <c r="F19" i="17"/>
  <c r="F18" i="17" l="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<sst xmlns="http://schemas.openxmlformats.org/spreadsheetml/2006/main" count="650" uniqueCount="275">
  <si>
    <t>経常収益</t>
    <rPh sb="0" eb="2">
      <t>ケイジョウ</t>
    </rPh>
    <rPh sb="2" eb="4">
      <t>シュウエキ</t>
    </rPh>
    <phoneticPr fontId="1"/>
  </si>
  <si>
    <t>　売上高</t>
    <rPh sb="1" eb="4">
      <t>ウリアゲダカ</t>
    </rPh>
    <phoneticPr fontId="1"/>
  </si>
  <si>
    <t>作付面積(a)</t>
    <rPh sb="0" eb="2">
      <t>サクツ</t>
    </rPh>
    <rPh sb="2" eb="4">
      <t>メンセキ</t>
    </rPh>
    <phoneticPr fontId="1"/>
  </si>
  <si>
    <t>収量(kg)</t>
    <rPh sb="0" eb="2">
      <t>シュウリョウ</t>
    </rPh>
    <phoneticPr fontId="1"/>
  </si>
  <si>
    <t>水稲</t>
    <rPh sb="0" eb="2">
      <t>スイトウ</t>
    </rPh>
    <phoneticPr fontId="1"/>
  </si>
  <si>
    <t>麦</t>
    <rPh sb="0" eb="1">
      <t>ムギ</t>
    </rPh>
    <phoneticPr fontId="1"/>
  </si>
  <si>
    <t>大豆</t>
    <rPh sb="0" eb="2">
      <t>ダイズ</t>
    </rPh>
    <phoneticPr fontId="1"/>
  </si>
  <si>
    <t>その他</t>
    <rPh sb="2" eb="3">
      <t>ホカ</t>
    </rPh>
    <phoneticPr fontId="1"/>
  </si>
  <si>
    <t>合計</t>
    <rPh sb="0" eb="2">
      <t>ゴウケイ</t>
    </rPh>
    <phoneticPr fontId="1"/>
  </si>
  <si>
    <t>　種苗費</t>
    <rPh sb="1" eb="3">
      <t>シュビョウ</t>
    </rPh>
    <rPh sb="3" eb="4">
      <t>ヒ</t>
    </rPh>
    <phoneticPr fontId="1"/>
  </si>
  <si>
    <t>　肥料費</t>
    <rPh sb="1" eb="4">
      <t>ヒリョウヒ</t>
    </rPh>
    <phoneticPr fontId="1"/>
  </si>
  <si>
    <t>　農具費</t>
    <rPh sb="1" eb="3">
      <t>ノウグ</t>
    </rPh>
    <rPh sb="3" eb="4">
      <t>ヒ</t>
    </rPh>
    <phoneticPr fontId="1"/>
  </si>
  <si>
    <t>　農薬衛生費</t>
    <rPh sb="1" eb="3">
      <t>ノウヤク</t>
    </rPh>
    <rPh sb="3" eb="6">
      <t>エイセイヒ</t>
    </rPh>
    <phoneticPr fontId="1"/>
  </si>
  <si>
    <t>　諸材料費</t>
    <rPh sb="1" eb="2">
      <t>ショ</t>
    </rPh>
    <rPh sb="2" eb="5">
      <t>ザイリョウヒ</t>
    </rPh>
    <phoneticPr fontId="1"/>
  </si>
  <si>
    <t>　動力光熱費</t>
    <rPh sb="1" eb="3">
      <t>ドウリョク</t>
    </rPh>
    <rPh sb="3" eb="6">
      <t>コウネツヒ</t>
    </rPh>
    <phoneticPr fontId="1"/>
  </si>
  <si>
    <t>　修繕費</t>
    <rPh sb="1" eb="4">
      <t>シュウゼンヒ</t>
    </rPh>
    <phoneticPr fontId="1"/>
  </si>
  <si>
    <t>　作業用衣料費</t>
    <rPh sb="1" eb="4">
      <t>サギョウヨウ</t>
    </rPh>
    <rPh sb="4" eb="7">
      <t>イリョウヒ</t>
    </rPh>
    <phoneticPr fontId="1"/>
  </si>
  <si>
    <t>　農業共済掛金</t>
    <rPh sb="1" eb="3">
      <t>ノウギョウ</t>
    </rPh>
    <rPh sb="3" eb="5">
      <t>キョウサイ</t>
    </rPh>
    <rPh sb="5" eb="6">
      <t>カ</t>
    </rPh>
    <rPh sb="6" eb="7">
      <t>キン</t>
    </rPh>
    <phoneticPr fontId="1"/>
  </si>
  <si>
    <t>　減価償却費</t>
    <rPh sb="1" eb="3">
      <t>ゲンカ</t>
    </rPh>
    <rPh sb="3" eb="6">
      <t>ショウキャクヒ</t>
    </rPh>
    <phoneticPr fontId="1"/>
  </si>
  <si>
    <t>　荷造運賃手数料</t>
    <rPh sb="1" eb="3">
      <t>ニヅク</t>
    </rPh>
    <rPh sb="3" eb="5">
      <t>ウンチン</t>
    </rPh>
    <rPh sb="5" eb="8">
      <t>テスウリョウ</t>
    </rPh>
    <phoneticPr fontId="1"/>
  </si>
  <si>
    <t>　利子割引料</t>
    <rPh sb="1" eb="3">
      <t>リシ</t>
    </rPh>
    <rPh sb="3" eb="6">
      <t>ワリビキリョウ</t>
    </rPh>
    <phoneticPr fontId="1"/>
  </si>
  <si>
    <t>　土地改良費</t>
    <rPh sb="1" eb="3">
      <t>トチ</t>
    </rPh>
    <rPh sb="3" eb="6">
      <t>カイリョウヒ</t>
    </rPh>
    <phoneticPr fontId="1"/>
  </si>
  <si>
    <t>　租税公課</t>
    <rPh sb="1" eb="3">
      <t>ソゼイ</t>
    </rPh>
    <rPh sb="3" eb="5">
      <t>コウカ</t>
    </rPh>
    <phoneticPr fontId="1"/>
  </si>
  <si>
    <t>　雑費</t>
    <rPh sb="1" eb="3">
      <t>ザッピ</t>
    </rPh>
    <phoneticPr fontId="1"/>
  </si>
  <si>
    <t>　その他</t>
    <rPh sb="3" eb="4">
      <t>ホカ</t>
    </rPh>
    <phoneticPr fontId="1"/>
  </si>
  <si>
    <t>　雑収入</t>
    <rPh sb="1" eb="4">
      <t>ザツシュウニュウ</t>
    </rPh>
    <phoneticPr fontId="1"/>
  </si>
  <si>
    <t>備考</t>
    <rPh sb="0" eb="2">
      <t>ビコウ</t>
    </rPh>
    <phoneticPr fontId="1"/>
  </si>
  <si>
    <t>米麦大豆負担割合</t>
    <rPh sb="0" eb="1">
      <t>コメ</t>
    </rPh>
    <rPh sb="1" eb="2">
      <t>ムギ</t>
    </rPh>
    <rPh sb="2" eb="4">
      <t>ダイズ</t>
    </rPh>
    <rPh sb="4" eb="6">
      <t>フタン</t>
    </rPh>
    <rPh sb="6" eb="8">
      <t>ワリアイ</t>
    </rPh>
    <phoneticPr fontId="1"/>
  </si>
  <si>
    <t>－</t>
    <phoneticPr fontId="1"/>
  </si>
  <si>
    <t>作付面積割</t>
    <rPh sb="0" eb="2">
      <t>サクツケ</t>
    </rPh>
    <rPh sb="2" eb="4">
      <t>メンセキ</t>
    </rPh>
    <rPh sb="4" eb="5">
      <t>ワリ</t>
    </rPh>
    <phoneticPr fontId="1"/>
  </si>
  <si>
    <t>収量割</t>
    <rPh sb="0" eb="2">
      <t>シュウリョウ</t>
    </rPh>
    <rPh sb="2" eb="3">
      <t>ワリ</t>
    </rPh>
    <phoneticPr fontId="1"/>
  </si>
  <si>
    <t>経常収益割</t>
    <rPh sb="0" eb="2">
      <t>ケイジョウ</t>
    </rPh>
    <rPh sb="2" eb="4">
      <t>シュウエキ</t>
    </rPh>
    <rPh sb="4" eb="5">
      <t>ワリ</t>
    </rPh>
    <phoneticPr fontId="1"/>
  </si>
  <si>
    <t>←入力項目</t>
    <rPh sb="1" eb="3">
      <t>ニュウリョク</t>
    </rPh>
    <rPh sb="3" eb="5">
      <t>コウモク</t>
    </rPh>
    <phoneticPr fontId="1"/>
  </si>
  <si>
    <t>60kgあたり生産費</t>
    <rPh sb="7" eb="10">
      <t>セイサンヒ</t>
    </rPh>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</si>
  <si>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</si>
  <si>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</si>
  <si>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</si>
  <si>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</si>
  <si>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</si>
  <si>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</si>
  <si>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</si>
  <si>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</si>
  <si>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</si>
  <si>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</si>
  <si>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</si>
  <si>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</si>
  <si>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</si>
  <si>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</si>
  <si>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</si>
  <si>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</si>
  <si>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</si>
  <si>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</si>
  <si>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</si>
  <si>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</si>
  <si>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</si>
  <si>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</si>
  <si>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</si>
  <si>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</si>
  <si>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</si>
  <si>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</si>
  <si>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</si>
  <si>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</si>
  <si>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</si>
  <si>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</si>
  <si>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</si>
  <si>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</si>
  <si>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</si>
  <si>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</si>
  <si>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</si>
  <si>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</si>
  <si>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</si>
  <si>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</si>
  <si>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</si>
  <si>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</si>
  <si>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</si>
  <si>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</si>
  <si>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</si>
  <si>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</si>
  <si>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</si>
  <si>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</si>
  <si>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</si>
  <si>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県</t>
    <rPh sb="0" eb="1">
      <t>ケン</t>
    </rPh>
    <phoneticPr fontId="1"/>
  </si>
  <si>
    <t>経営体名</t>
    <rPh sb="0" eb="2">
      <t>ケイエイ</t>
    </rPh>
    <rPh sb="2" eb="4">
      <t>タイメイ</t>
    </rPh>
    <phoneticPr fontId="1"/>
  </si>
  <si>
    <t>単位：円</t>
    <rPh sb="0" eb="2">
      <t>タンイ</t>
    </rPh>
    <rPh sb="3" eb="4">
      <t>エン</t>
    </rPh>
    <phoneticPr fontId="1"/>
  </si>
  <si>
    <t>役員①</t>
    <rPh sb="0" eb="2">
      <t>ヤクイン</t>
    </rPh>
    <phoneticPr fontId="1"/>
  </si>
  <si>
    <t>役員②</t>
    <rPh sb="0" eb="2">
      <t>ヤクイン</t>
    </rPh>
    <phoneticPr fontId="1"/>
  </si>
  <si>
    <t>役員③</t>
    <rPh sb="0" eb="2">
      <t>ヤクイン</t>
    </rPh>
    <phoneticPr fontId="1"/>
  </si>
  <si>
    <t>従業員①</t>
    <rPh sb="0" eb="3">
      <t>ジュウギョウイン</t>
    </rPh>
    <phoneticPr fontId="1"/>
  </si>
  <si>
    <t>従業員②</t>
    <rPh sb="0" eb="3">
      <t>ジュウギョウイン</t>
    </rPh>
    <phoneticPr fontId="1"/>
  </si>
  <si>
    <t>従業員③</t>
    <rPh sb="0" eb="3">
      <t>ジュウギョウイン</t>
    </rPh>
    <phoneticPr fontId="1"/>
  </si>
  <si>
    <t>従業員④</t>
    <rPh sb="0" eb="3">
      <t>ジュウギョウイン</t>
    </rPh>
    <phoneticPr fontId="1"/>
  </si>
  <si>
    <t>従業員⑤</t>
    <rPh sb="0" eb="3">
      <t>ジュウギョウイン</t>
    </rPh>
    <phoneticPr fontId="1"/>
  </si>
  <si>
    <t>従業員⑥</t>
    <rPh sb="0" eb="3">
      <t>ジュウギョウイン</t>
    </rPh>
    <phoneticPr fontId="1"/>
  </si>
  <si>
    <t>単位：時間、％</t>
    <rPh sb="0" eb="2">
      <t>タンイ</t>
    </rPh>
    <rPh sb="3" eb="5">
      <t>ジカン</t>
    </rPh>
    <phoneticPr fontId="1"/>
  </si>
  <si>
    <t>1．【役員（家族）用】労働時間もしくは労務割合</t>
    <rPh sb="11" eb="13">
      <t>ロウドウ</t>
    </rPh>
    <rPh sb="13" eb="15">
      <t>ジカン</t>
    </rPh>
    <rPh sb="19" eb="21">
      <t>ロウム</t>
    </rPh>
    <rPh sb="21" eb="23">
      <t>ワリアイ</t>
    </rPh>
    <phoneticPr fontId="1"/>
  </si>
  <si>
    <t>2．【従業員用】労働時間もしくは労務割合</t>
    <rPh sb="3" eb="6">
      <t>ジュウギョウイン</t>
    </rPh>
    <rPh sb="8" eb="10">
      <t>ロウドウ</t>
    </rPh>
    <rPh sb="10" eb="12">
      <t>ジカン</t>
    </rPh>
    <rPh sb="16" eb="18">
      <t>ロウム</t>
    </rPh>
    <rPh sb="18" eb="20">
      <t>ワリアイ</t>
    </rPh>
    <phoneticPr fontId="1"/>
  </si>
  <si>
    <t>アルバイト①　Ｘ名</t>
    <rPh sb="8" eb="9">
      <t>メイ</t>
    </rPh>
    <phoneticPr fontId="1"/>
  </si>
  <si>
    <t>アルバイト②　Ｘ名</t>
    <rPh sb="8" eb="9">
      <t>メイ</t>
    </rPh>
    <phoneticPr fontId="1"/>
  </si>
  <si>
    <t>アルバイト③　Ｘ名</t>
    <rPh sb="8" eb="9">
      <t>メイ</t>
    </rPh>
    <phoneticPr fontId="1"/>
  </si>
  <si>
    <t>単位：％</t>
    <rPh sb="0" eb="2">
      <t>タンイ</t>
    </rPh>
    <phoneticPr fontId="1"/>
  </si>
  <si>
    <t>機械①</t>
    <rPh sb="0" eb="2">
      <t>キカイ</t>
    </rPh>
    <phoneticPr fontId="1"/>
  </si>
  <si>
    <t>機械②</t>
    <rPh sb="0" eb="2">
      <t>キカイ</t>
    </rPh>
    <phoneticPr fontId="1"/>
  </si>
  <si>
    <t>機械③</t>
    <rPh sb="0" eb="2">
      <t>キカイ</t>
    </rPh>
    <phoneticPr fontId="1"/>
  </si>
  <si>
    <t>＜以下を、コピーにて転記する＞</t>
    <rPh sb="1" eb="3">
      <t>イカ</t>
    </rPh>
    <rPh sb="10" eb="12">
      <t>テンキ</t>
    </rPh>
    <phoneticPr fontId="1"/>
  </si>
  <si>
    <t>　ex.トラクター：全品目に使わない機械で米50%、麦25%、大豆25%の割合で使用している。</t>
    <phoneticPr fontId="1"/>
  </si>
  <si>
    <t>【手順】</t>
    <rPh sb="1" eb="3">
      <t>テジュン</t>
    </rPh>
    <phoneticPr fontId="1"/>
  </si>
  <si>
    <t>機械④</t>
    <rPh sb="0" eb="2">
      <t>キカイ</t>
    </rPh>
    <phoneticPr fontId="1"/>
  </si>
  <si>
    <t>機械⑤</t>
    <rPh sb="0" eb="2">
      <t>キカイ</t>
    </rPh>
    <phoneticPr fontId="1"/>
  </si>
  <si>
    <t>機械⑥</t>
    <rPh sb="0" eb="2">
      <t>キカイ</t>
    </rPh>
    <phoneticPr fontId="1"/>
  </si>
  <si>
    <t>機械⑦</t>
    <rPh sb="0" eb="2">
      <t>キカイ</t>
    </rPh>
    <phoneticPr fontId="1"/>
  </si>
  <si>
    <t>機械⑧</t>
    <rPh sb="0" eb="2">
      <t>キカイ</t>
    </rPh>
    <phoneticPr fontId="1"/>
  </si>
  <si>
    <t>機械⑨</t>
    <rPh sb="0" eb="2">
      <t>キカイ</t>
    </rPh>
    <phoneticPr fontId="1"/>
  </si>
  <si>
    <t>機械⑩</t>
    <rPh sb="0" eb="2">
      <t>キカイ</t>
    </rPh>
    <phoneticPr fontId="1"/>
  </si>
  <si>
    <t>自動按分方法</t>
    <rPh sb="0" eb="2">
      <t>ジドウ</t>
    </rPh>
    <rPh sb="2" eb="4">
      <t>アンブン</t>
    </rPh>
    <rPh sb="4" eb="6">
      <t>ホウホウ</t>
    </rPh>
    <phoneticPr fontId="1"/>
  </si>
  <si>
    <t>償却費（円）</t>
    <rPh sb="0" eb="3">
      <t>ショウキャクヒ</t>
    </rPh>
    <rPh sb="4" eb="5">
      <t>エン</t>
    </rPh>
    <phoneticPr fontId="1"/>
  </si>
  <si>
    <t>利用割合入力</t>
    <rPh sb="0" eb="2">
      <t>リヨウ</t>
    </rPh>
    <rPh sb="2" eb="4">
      <t>ワリアイ</t>
    </rPh>
    <rPh sb="4" eb="6">
      <t>ニュウリョク</t>
    </rPh>
    <phoneticPr fontId="1"/>
  </si>
  <si>
    <t>・抽出のない資産(全品目に使用されている資産)については、「その他」項目にて自動的に算出（面積按分）いたします。</t>
    <rPh sb="1" eb="3">
      <t>チュウシュツ</t>
    </rPh>
    <rPh sb="6" eb="8">
      <t>シサン</t>
    </rPh>
    <rPh sb="9" eb="12">
      <t>ゼンヒンモク</t>
    </rPh>
    <rPh sb="13" eb="15">
      <t>シヨウ</t>
    </rPh>
    <rPh sb="20" eb="22">
      <t>シサン</t>
    </rPh>
    <rPh sb="32" eb="33">
      <t>ホカ</t>
    </rPh>
    <rPh sb="34" eb="36">
      <t>コウモク</t>
    </rPh>
    <rPh sb="38" eb="41">
      <t>ジドウテキ</t>
    </rPh>
    <rPh sb="42" eb="44">
      <t>サンシュツ</t>
    </rPh>
    <rPh sb="45" eb="47">
      <t>メンセキ</t>
    </rPh>
    <rPh sb="47" eb="49">
      <t>アンブン</t>
    </rPh>
    <phoneticPr fontId="1"/>
  </si>
  <si>
    <t>面積割合で試算できるようにしているが、実態と異なる場合は、別シートにて詳細に試算し転記する。</t>
    <rPh sb="0" eb="2">
      <t>メンセキ</t>
    </rPh>
    <rPh sb="2" eb="4">
      <t>ワリアイ</t>
    </rPh>
    <rPh sb="5" eb="7">
      <t>シサン</t>
    </rPh>
    <rPh sb="19" eb="21">
      <t>ジッタイ</t>
    </rPh>
    <rPh sb="22" eb="23">
      <t>コト</t>
    </rPh>
    <rPh sb="25" eb="27">
      <t>バアイ</t>
    </rPh>
    <rPh sb="29" eb="30">
      <t>ベツ</t>
    </rPh>
    <rPh sb="35" eb="37">
      <t>ショウサイ</t>
    </rPh>
    <rPh sb="38" eb="40">
      <t>シサン</t>
    </rPh>
    <rPh sb="41" eb="43">
      <t>テンキ</t>
    </rPh>
    <phoneticPr fontId="1"/>
  </si>
  <si>
    <t>品目別償却費（試算）</t>
    <rPh sb="0" eb="2">
      <t>ヒンモク</t>
    </rPh>
    <rPh sb="2" eb="3">
      <t>ベツ</t>
    </rPh>
    <rPh sb="3" eb="5">
      <t>ショウキャク</t>
    </rPh>
    <rPh sb="5" eb="6">
      <t>ヒ</t>
    </rPh>
    <rPh sb="7" eb="9">
      <t>シサン</t>
    </rPh>
    <phoneticPr fontId="1"/>
  </si>
  <si>
    <t>決算情報</t>
    <rPh sb="0" eb="2">
      <t>ケッサン</t>
    </rPh>
    <rPh sb="2" eb="4">
      <t>ジョウホウ</t>
    </rPh>
    <phoneticPr fontId="1"/>
  </si>
  <si>
    <t>　地代</t>
    <rPh sb="1" eb="3">
      <t>チダイ</t>
    </rPh>
    <phoneticPr fontId="1"/>
  </si>
  <si>
    <t>　賃借料</t>
    <rPh sb="1" eb="4">
      <t>チンシャクリョウ</t>
    </rPh>
    <phoneticPr fontId="1"/>
  </si>
  <si>
    <t>2023年</t>
    <rPh sb="4" eb="5">
      <t>ネン</t>
    </rPh>
    <phoneticPr fontId="1"/>
  </si>
  <si>
    <t>2024年</t>
    <rPh sb="4" eb="5">
      <t>ネン</t>
    </rPh>
    <phoneticPr fontId="1"/>
  </si>
  <si>
    <t>1月</t>
    <rPh sb="1" eb="2">
      <t>ガツ</t>
    </rPh>
    <phoneticPr fontId="1"/>
  </si>
  <si>
    <t>2月</t>
    <rPh sb="1" eb="2">
      <t>ガツ</t>
    </rPh>
    <phoneticPr fontId="1"/>
  </si>
  <si>
    <t>3月</t>
  </si>
  <si>
    <t>4月</t>
  </si>
  <si>
    <t>5月</t>
  </si>
  <si>
    <t>6月</t>
  </si>
  <si>
    <t>7月</t>
  </si>
  <si>
    <t>8月</t>
  </si>
  <si>
    <t>9月</t>
  </si>
  <si>
    <t>10月</t>
  </si>
  <si>
    <t>11月</t>
  </si>
  <si>
    <t>12月</t>
  </si>
  <si>
    <t>　　水田活用交付金</t>
    <rPh sb="2" eb="4">
      <t>スイデン</t>
    </rPh>
    <rPh sb="4" eb="6">
      <t>カツヨウ</t>
    </rPh>
    <rPh sb="6" eb="9">
      <t>コウフキン</t>
    </rPh>
    <phoneticPr fontId="1"/>
  </si>
  <si>
    <t>　　その他</t>
    <rPh sb="4" eb="5">
      <t>ホカ</t>
    </rPh>
    <phoneticPr fontId="1"/>
  </si>
  <si>
    <t>　　畑作物直接交付金</t>
    <rPh sb="2" eb="5">
      <t>ハタサクモツ</t>
    </rPh>
    <rPh sb="5" eb="7">
      <t>チョクセツ</t>
    </rPh>
    <rPh sb="7" eb="10">
      <t>コウフキン</t>
    </rPh>
    <phoneticPr fontId="1"/>
  </si>
  <si>
    <t>その他雑収入は売上高按分</t>
    <rPh sb="2" eb="3">
      <t>ホカ</t>
    </rPh>
    <rPh sb="3" eb="6">
      <t>ザツシュウニュウ</t>
    </rPh>
    <rPh sb="7" eb="10">
      <t>ウリアゲダカ</t>
    </rPh>
    <rPh sb="10" eb="12">
      <t>アンブン</t>
    </rPh>
    <phoneticPr fontId="1"/>
  </si>
  <si>
    <t>←別途算出シートあり</t>
    <rPh sb="1" eb="3">
      <t>ベット</t>
    </rPh>
    <rPh sb="3" eb="5">
      <t>サンシュツ</t>
    </rPh>
    <phoneticPr fontId="1"/>
  </si>
  <si>
    <t>水稲合計</t>
    <rPh sb="0" eb="2">
      <t>スイトウ</t>
    </rPh>
    <rPh sb="2" eb="4">
      <t>ゴウケイ</t>
    </rPh>
    <phoneticPr fontId="1"/>
  </si>
  <si>
    <t>■水稲のみ詳細情報を入力する。</t>
    <rPh sb="1" eb="3">
      <t>スイトウ</t>
    </rPh>
    <rPh sb="5" eb="7">
      <t>ショウサイ</t>
    </rPh>
    <rPh sb="7" eb="9">
      <t>ジョウホウ</t>
    </rPh>
    <rPh sb="10" eb="12">
      <t>ニュウリョク</t>
    </rPh>
    <phoneticPr fontId="1"/>
  </si>
  <si>
    <t>主食用米</t>
    <rPh sb="0" eb="3">
      <t>シュショクヨウ</t>
    </rPh>
    <rPh sb="3" eb="4">
      <t>マイ</t>
    </rPh>
    <phoneticPr fontId="1"/>
  </si>
  <si>
    <t>加工用米</t>
    <rPh sb="0" eb="3">
      <t>カコウヨウ</t>
    </rPh>
    <rPh sb="3" eb="4">
      <t>マイ</t>
    </rPh>
    <phoneticPr fontId="1"/>
  </si>
  <si>
    <t>飼料用米</t>
    <rPh sb="0" eb="2">
      <t>シリョウ</t>
    </rPh>
    <rPh sb="2" eb="4">
      <t>ヨウマイ</t>
    </rPh>
    <phoneticPr fontId="1"/>
  </si>
  <si>
    <t>■「水稲合計」は①調査票の「水稲」の数値を抽出したもの。</t>
    <rPh sb="2" eb="4">
      <t>スイトウ</t>
    </rPh>
    <rPh sb="4" eb="6">
      <t>ゴウケイ</t>
    </rPh>
    <rPh sb="9" eb="12">
      <t>チョウサヒョウ</t>
    </rPh>
    <rPh sb="14" eb="16">
      <t>スイトウ</t>
    </rPh>
    <rPh sb="18" eb="20">
      <t>スウチ</t>
    </rPh>
    <rPh sb="21" eb="23">
      <t>チュウシュツ</t>
    </rPh>
    <phoneticPr fontId="1"/>
  </si>
  <si>
    <t>■「主食用米」、「加工用米」、「飼料用米」の粒度で作付面積、収量、売上高、水田活用交付金を入力する。</t>
    <rPh sb="2" eb="5">
      <t>シュショクヨウ</t>
    </rPh>
    <rPh sb="5" eb="6">
      <t>マイ</t>
    </rPh>
    <rPh sb="9" eb="12">
      <t>カコウヨウ</t>
    </rPh>
    <rPh sb="12" eb="13">
      <t>マイ</t>
    </rPh>
    <rPh sb="16" eb="18">
      <t>シリョウ</t>
    </rPh>
    <rPh sb="18" eb="20">
      <t>ヨウマイ</t>
    </rPh>
    <rPh sb="22" eb="24">
      <t>リュウド</t>
    </rPh>
    <rPh sb="25" eb="27">
      <t>サクツ</t>
    </rPh>
    <rPh sb="27" eb="29">
      <t>メンセキ</t>
    </rPh>
    <rPh sb="30" eb="32">
      <t>シュウリョウ</t>
    </rPh>
    <rPh sb="33" eb="36">
      <t>ウリアゲダカ</t>
    </rPh>
    <rPh sb="37" eb="39">
      <t>スイデン</t>
    </rPh>
    <rPh sb="39" eb="41">
      <t>カツヨウ</t>
    </rPh>
    <rPh sb="41" eb="44">
      <t>コウフキン</t>
    </rPh>
    <rPh sb="45" eb="47">
      <t>ニュウリョク</t>
    </rPh>
    <phoneticPr fontId="1"/>
  </si>
  <si>
    <t>トラクター</t>
    <phoneticPr fontId="1"/>
  </si>
  <si>
    <r>
      <t>・特定の品目にかかる資産のみ抽出のうえ、品目毎の利用割合の記載を願います。　</t>
    </r>
    <r>
      <rPr>
        <b/>
        <sz val="11"/>
        <color theme="1"/>
        <rFont val="Meiryo UI"/>
        <family val="3"/>
        <charset val="128"/>
      </rPr>
      <t>※合計が100%になるように調整を願います。</t>
    </r>
    <rPh sb="1" eb="3">
      <t>トクテイ</t>
    </rPh>
    <rPh sb="4" eb="6">
      <t>ヒンモク</t>
    </rPh>
    <rPh sb="10" eb="12">
      <t>シサン</t>
    </rPh>
    <rPh sb="14" eb="16">
      <t>チュウシュツ</t>
    </rPh>
    <rPh sb="20" eb="22">
      <t>ヒンモク</t>
    </rPh>
    <rPh sb="22" eb="23">
      <t>ゴト</t>
    </rPh>
    <rPh sb="24" eb="26">
      <t>リヨウ</t>
    </rPh>
    <rPh sb="26" eb="28">
      <t>ワリアイ</t>
    </rPh>
    <rPh sb="29" eb="31">
      <t>キサイ</t>
    </rPh>
    <rPh sb="32" eb="33">
      <t>ネガ</t>
    </rPh>
    <rPh sb="39" eb="41">
      <t>ゴウケイ</t>
    </rPh>
    <rPh sb="52" eb="54">
      <t>チョウセイ</t>
    </rPh>
    <rPh sb="55" eb="56">
      <t>ネガ</t>
    </rPh>
    <phoneticPr fontId="1"/>
  </si>
  <si>
    <t>・人件費は一定の考え方に基づいた按分が難しいため、当シートを活用して詳細算出を行います。</t>
    <rPh sb="1" eb="4">
      <t>ジンケンヒ</t>
    </rPh>
    <rPh sb="5" eb="7">
      <t>イッテイ</t>
    </rPh>
    <rPh sb="8" eb="9">
      <t>カンガ</t>
    </rPh>
    <rPh sb="10" eb="11">
      <t>カタ</t>
    </rPh>
    <rPh sb="12" eb="13">
      <t>モト</t>
    </rPh>
    <rPh sb="16" eb="18">
      <t>アンブン</t>
    </rPh>
    <rPh sb="19" eb="20">
      <t>ムズカ</t>
    </rPh>
    <rPh sb="25" eb="26">
      <t>トウ</t>
    </rPh>
    <rPh sb="30" eb="32">
      <t>カツヨウ</t>
    </rPh>
    <rPh sb="34" eb="36">
      <t>ショウサイ</t>
    </rPh>
    <rPh sb="36" eb="38">
      <t>サンシュツ</t>
    </rPh>
    <rPh sb="39" eb="40">
      <t>オコナ</t>
    </rPh>
    <phoneticPr fontId="1"/>
  </si>
  <si>
    <t>・貴社（殿）の役員（家族）および各従業員について、労務時間もしくは労務割合をご入力ください。</t>
    <rPh sb="1" eb="3">
      <t>キシャ</t>
    </rPh>
    <rPh sb="4" eb="5">
      <t>ドノ</t>
    </rPh>
    <rPh sb="7" eb="9">
      <t>ヤクイン</t>
    </rPh>
    <rPh sb="10" eb="12">
      <t>カゾク</t>
    </rPh>
    <rPh sb="16" eb="17">
      <t>カク</t>
    </rPh>
    <rPh sb="17" eb="20">
      <t>ジュウギョウイン</t>
    </rPh>
    <rPh sb="25" eb="27">
      <t>ロウム</t>
    </rPh>
    <rPh sb="27" eb="29">
      <t>ジカン</t>
    </rPh>
    <rPh sb="33" eb="35">
      <t>ロウム</t>
    </rPh>
    <rPh sb="35" eb="37">
      <t>ワリアイ</t>
    </rPh>
    <rPh sb="39" eb="41">
      <t>ニュウリョク</t>
    </rPh>
    <phoneticPr fontId="1"/>
  </si>
  <si>
    <t>　※労務割合を入力数場合は、合計部分が「１００」になるようにご調整ください。</t>
    <rPh sb="2" eb="4">
      <t>ロウム</t>
    </rPh>
    <rPh sb="4" eb="6">
      <t>ワリアイ</t>
    </rPh>
    <rPh sb="7" eb="9">
      <t>ニュウリョク</t>
    </rPh>
    <rPh sb="9" eb="10">
      <t>スウ</t>
    </rPh>
    <rPh sb="10" eb="12">
      <t>バアイ</t>
    </rPh>
    <rPh sb="14" eb="16">
      <t>ゴウケイ</t>
    </rPh>
    <rPh sb="16" eb="18">
      <t>ブブン</t>
    </rPh>
    <rPh sb="31" eb="33">
      <t>チョウセイ</t>
    </rPh>
    <phoneticPr fontId="1"/>
  </si>
  <si>
    <t>・入力項目に数値を入力しましたら、自動的に①調査票シートに反映されます。</t>
    <rPh sb="1" eb="3">
      <t>ニュウリョク</t>
    </rPh>
    <rPh sb="3" eb="5">
      <t>コウモク</t>
    </rPh>
    <rPh sb="6" eb="8">
      <t>スウチ</t>
    </rPh>
    <rPh sb="9" eb="11">
      <t>ニュウリョク</t>
    </rPh>
    <rPh sb="17" eb="19">
      <t>ジドウ</t>
    </rPh>
    <rPh sb="19" eb="20">
      <t>テキ</t>
    </rPh>
    <rPh sb="22" eb="25">
      <t>チョウサヒョウ</t>
    </rPh>
    <rPh sb="29" eb="31">
      <t>ハンエイ</t>
    </rPh>
    <phoneticPr fontId="1"/>
  </si>
  <si>
    <t>（参考情報）週5日、1日8時間で働いた場合、年間合計労務時間は約2,000時間です。</t>
    <rPh sb="1" eb="3">
      <t>サンコウ</t>
    </rPh>
    <rPh sb="3" eb="5">
      <t>ジョウホウ</t>
    </rPh>
    <rPh sb="6" eb="7">
      <t>シュウ</t>
    </rPh>
    <rPh sb="8" eb="9">
      <t>ニチ</t>
    </rPh>
    <rPh sb="11" eb="12">
      <t>ニチ</t>
    </rPh>
    <rPh sb="13" eb="15">
      <t>ジカン</t>
    </rPh>
    <rPh sb="16" eb="17">
      <t>ハタラ</t>
    </rPh>
    <rPh sb="19" eb="21">
      <t>バアイ</t>
    </rPh>
    <rPh sb="22" eb="24">
      <t>ネンカン</t>
    </rPh>
    <rPh sb="24" eb="26">
      <t>ゴウケイ</t>
    </rPh>
    <rPh sb="26" eb="28">
      <t>ロウム</t>
    </rPh>
    <rPh sb="28" eb="30">
      <t>ジカン</t>
    </rPh>
    <rPh sb="31" eb="32">
      <t>ヤク</t>
    </rPh>
    <rPh sb="37" eb="39">
      <t>ジカン</t>
    </rPh>
    <phoneticPr fontId="1"/>
  </si>
  <si>
    <t>・①調査票シートにおいて、減価償却費は面積の割合に応じて按分しておりますが、実態と乖離がある場合は当シートを活用して詳細算出いたします。</t>
    <rPh sb="2" eb="5">
      <t>チョウサヒョウ</t>
    </rPh>
    <rPh sb="13" eb="15">
      <t>ゲンカ</t>
    </rPh>
    <rPh sb="15" eb="18">
      <t>ショウキャクヒ</t>
    </rPh>
    <rPh sb="19" eb="21">
      <t>メンセキ</t>
    </rPh>
    <rPh sb="22" eb="24">
      <t>ワリアイ</t>
    </rPh>
    <rPh sb="25" eb="26">
      <t>オウ</t>
    </rPh>
    <rPh sb="28" eb="30">
      <t>アンブン</t>
    </rPh>
    <rPh sb="38" eb="40">
      <t>ジッタイ</t>
    </rPh>
    <rPh sb="41" eb="43">
      <t>カイリ</t>
    </rPh>
    <rPh sb="46" eb="48">
      <t>バアイ</t>
    </rPh>
    <rPh sb="49" eb="50">
      <t>トウ</t>
    </rPh>
    <rPh sb="54" eb="56">
      <t>カツヨウ</t>
    </rPh>
    <rPh sb="58" eb="60">
      <t>ショウサイ</t>
    </rPh>
    <rPh sb="60" eb="62">
      <t>サンシュツ</t>
    </rPh>
    <phoneticPr fontId="1"/>
  </si>
  <si>
    <t>法人経営体用</t>
    <rPh sb="0" eb="2">
      <t>ホウジン</t>
    </rPh>
    <rPh sb="2" eb="5">
      <t>ケイエイタイ</t>
    </rPh>
    <rPh sb="5" eb="6">
      <t>ヨウ</t>
    </rPh>
    <phoneticPr fontId="1"/>
  </si>
  <si>
    <t>費用(①＋②)</t>
    <rPh sb="0" eb="2">
      <t>ヒヨウ</t>
    </rPh>
    <phoneticPr fontId="1"/>
  </si>
  <si>
    <t>生産原価（①）</t>
    <rPh sb="0" eb="4">
      <t>セイサンゲンカ</t>
    </rPh>
    <phoneticPr fontId="1"/>
  </si>
  <si>
    <t>　労務費</t>
    <rPh sb="1" eb="4">
      <t>ロウムヒ</t>
    </rPh>
    <phoneticPr fontId="1"/>
  </si>
  <si>
    <t>　仕入高（米）</t>
    <rPh sb="1" eb="3">
      <t>シイ</t>
    </rPh>
    <rPh sb="3" eb="4">
      <t>ダカ</t>
    </rPh>
    <rPh sb="5" eb="6">
      <t>コメ</t>
    </rPh>
    <phoneticPr fontId="1"/>
  </si>
  <si>
    <t>販管費（②）</t>
    <rPh sb="0" eb="1">
      <t>ハン</t>
    </rPh>
    <phoneticPr fontId="1"/>
  </si>
  <si>
    <t>　役員報酬</t>
  </si>
  <si>
    <t>－</t>
  </si>
  <si>
    <t>　減価償却費</t>
    <rPh sb="1" eb="3">
      <t>ゲンカ</t>
    </rPh>
    <rPh sb="3" eb="6">
      <t>ショウキャクヒ</t>
    </rPh>
    <phoneticPr fontId="1"/>
  </si>
  <si>
    <t>　賃借料</t>
    <rPh sb="1" eb="4">
      <t>チンシャクリョウ</t>
    </rPh>
    <phoneticPr fontId="1"/>
  </si>
  <si>
    <t>★別シートにて入力後自動反映</t>
  </si>
  <si>
    <t>決算上の減価償却費（生産原価）⇒</t>
    <rPh sb="0" eb="3">
      <t>ケッサンジョウ</t>
    </rPh>
    <rPh sb="4" eb="6">
      <t>ゲンカ</t>
    </rPh>
    <rPh sb="6" eb="9">
      <t>ショウキャクヒ</t>
    </rPh>
    <rPh sb="10" eb="12">
      <t>セイサン</t>
    </rPh>
    <rPh sb="12" eb="14">
      <t>ゲンカ</t>
    </rPh>
    <phoneticPr fontId="1"/>
  </si>
  <si>
    <t>決算上の減価償却費（販管費）⇒</t>
    <rPh sb="0" eb="3">
      <t>ケッサンジョウ</t>
    </rPh>
    <rPh sb="4" eb="6">
      <t>ゲンカ</t>
    </rPh>
    <rPh sb="6" eb="9">
      <t>ショウキャクヒ</t>
    </rPh>
    <rPh sb="10" eb="13">
      <t>ハンカンヒ</t>
    </rPh>
    <phoneticPr fontId="1"/>
  </si>
  <si>
    <t>生産原価→</t>
    <rPh sb="0" eb="2">
      <t>セイサン</t>
    </rPh>
    <rPh sb="2" eb="4">
      <t>ゲンカ</t>
    </rPh>
    <phoneticPr fontId="1"/>
  </si>
  <si>
    <t>販管費→</t>
    <rPh sb="0" eb="3">
      <t>ハンカンヒ</t>
    </rPh>
    <phoneticPr fontId="1"/>
  </si>
  <si>
    <t>減価償却費割合</t>
    <rPh sb="0" eb="2">
      <t>ゲンカ</t>
    </rPh>
    <rPh sb="2" eb="5">
      <t>ショウキャクヒ</t>
    </rPh>
    <rPh sb="5" eb="7">
      <t>ワリアイ</t>
    </rPh>
    <phoneticPr fontId="1"/>
  </si>
  <si>
    <t>・＜以下を、コピーにて転記する＞部分の数値をコピーして、「①調査票シートの生産原価、販管費それぞれの減価償却費」に転記を願います。</t>
    <rPh sb="2" eb="4">
      <t>イカ</t>
    </rPh>
    <rPh sb="11" eb="13">
      <t>テンキ</t>
    </rPh>
    <rPh sb="16" eb="18">
      <t>ブブン</t>
    </rPh>
    <rPh sb="19" eb="21">
      <t>スウチ</t>
    </rPh>
    <rPh sb="37" eb="39">
      <t>セイサン</t>
    </rPh>
    <rPh sb="39" eb="41">
      <t>ゲンカ</t>
    </rPh>
    <rPh sb="42" eb="45">
      <t>ハンカンヒ</t>
    </rPh>
    <phoneticPr fontId="1"/>
  </si>
  <si>
    <t>従業員⑦　　X名</t>
    <rPh sb="0" eb="3">
      <t>ジュウギョウイン</t>
    </rPh>
    <rPh sb="7" eb="8">
      <t>メイ</t>
    </rPh>
    <phoneticPr fontId="1"/>
  </si>
  <si>
    <t>収量割</t>
    <rPh sb="0" eb="3">
      <t>シュウリョウワリ</t>
    </rPh>
    <phoneticPr fontId="1"/>
  </si>
  <si>
    <t>※該当する品目に数値を転記願います。一旦、標準で「その他」に数値が入るようにしています。</t>
    <rPh sb="1" eb="3">
      <t>ガイトウ</t>
    </rPh>
    <rPh sb="5" eb="7">
      <t>ヒンモク</t>
    </rPh>
    <rPh sb="8" eb="10">
      <t>スウチ</t>
    </rPh>
    <rPh sb="11" eb="13">
      <t>テンキ</t>
    </rPh>
    <rPh sb="13" eb="14">
      <t>ネガ</t>
    </rPh>
    <rPh sb="18" eb="20">
      <t>イッタン</t>
    </rPh>
    <rPh sb="21" eb="23">
      <t>ヒョウジュン</t>
    </rPh>
    <rPh sb="27" eb="28">
      <t>ホカ</t>
    </rPh>
    <rPh sb="30" eb="32">
      <t>スウチ</t>
    </rPh>
    <rPh sb="33" eb="34">
      <t>ハイ</t>
    </rPh>
    <phoneticPr fontId="1"/>
  </si>
  <si>
    <t>その他に計上</t>
    <rPh sb="2" eb="3">
      <t>タ</t>
    </rPh>
    <rPh sb="4" eb="6">
      <t>ケイジョウ</t>
    </rPh>
    <phoneticPr fontId="1"/>
  </si>
  <si>
    <t>　地代(小作料）</t>
    <rPh sb="1" eb="3">
      <t>チダイ</t>
    </rPh>
    <rPh sb="4" eb="7">
      <t>コサクリョウ</t>
    </rPh>
    <phoneticPr fontId="1"/>
  </si>
  <si>
    <t>　委託料</t>
    <rPh sb="1" eb="4">
      <t>イタクリョウ</t>
    </rPh>
    <phoneticPr fontId="1"/>
  </si>
  <si>
    <t>　棚卸高調整</t>
    <rPh sb="1" eb="3">
      <t>タナオロ</t>
    </rPh>
    <rPh sb="3" eb="4">
      <t>ダカ</t>
    </rPh>
    <rPh sb="4" eb="6">
      <t>チョウセイ</t>
    </rPh>
    <phoneticPr fontId="1"/>
  </si>
  <si>
    <t>　地代・賃借料</t>
    <rPh sb="1" eb="3">
      <t>チダイ</t>
    </rPh>
    <rPh sb="4" eb="7">
      <t>チンシャクリョウ</t>
    </rPh>
    <phoneticPr fontId="1"/>
  </si>
  <si>
    <t>給与＋賞与＋福利厚生費
★別シートにて入力後自動反映</t>
    <rPh sb="0" eb="2">
      <t>キュウヨ</t>
    </rPh>
    <rPh sb="3" eb="5">
      <t>ショウヨ</t>
    </rPh>
    <rPh sb="6" eb="8">
      <t>フクリ</t>
    </rPh>
    <rPh sb="8" eb="11">
      <t>コウセイヒ</t>
    </rPh>
    <phoneticPr fontId="1"/>
  </si>
  <si>
    <t>期首棚卸高－期末棚卸高</t>
    <rPh sb="0" eb="2">
      <t>キシュ</t>
    </rPh>
    <rPh sb="2" eb="4">
      <t>タナオロ</t>
    </rPh>
    <rPh sb="4" eb="5">
      <t>ダカ</t>
    </rPh>
    <rPh sb="6" eb="8">
      <t>キマツ</t>
    </rPh>
    <rPh sb="8" eb="10">
      <t>タナオロ</t>
    </rPh>
    <rPh sb="10" eb="11">
      <t>ダカ</t>
    </rPh>
    <phoneticPr fontId="1"/>
  </si>
  <si>
    <t>住所</t>
    <rPh sb="0" eb="2">
      <t>ジュウショ</t>
    </rPh>
    <phoneticPr fontId="1"/>
  </si>
  <si>
    <t>E-mail</t>
    <phoneticPr fontId="1"/>
  </si>
  <si>
    <t>法人経営体用　①調査票（入力シート）</t>
    <rPh sb="0" eb="2">
      <t>ホウジン</t>
    </rPh>
    <rPh sb="2" eb="5">
      <t>ケイエイタイ</t>
    </rPh>
    <rPh sb="5" eb="6">
      <t>ヨウ</t>
    </rPh>
    <rPh sb="8" eb="11">
      <t>チョウサヒョウ</t>
    </rPh>
    <rPh sb="12" eb="14">
      <t>ニュウリョク</t>
    </rPh>
    <phoneticPr fontId="1"/>
  </si>
  <si>
    <t>法人経営体用　②調査票【水稲詳細情報】（入力シート）</t>
    <rPh sb="0" eb="2">
      <t>ホウジン</t>
    </rPh>
    <rPh sb="2" eb="5">
      <t>ケイエイタイ</t>
    </rPh>
    <rPh sb="5" eb="6">
      <t>ヨウ</t>
    </rPh>
    <rPh sb="12" eb="14">
      <t>スイトウ</t>
    </rPh>
    <rPh sb="14" eb="16">
      <t>ショウサイ</t>
    </rPh>
    <rPh sb="16" eb="18">
      <t>ジョウホウ</t>
    </rPh>
    <phoneticPr fontId="1"/>
  </si>
  <si>
    <t>③　減価償却費算出シート</t>
    <rPh sb="2" eb="4">
      <t>ゲンカ</t>
    </rPh>
    <rPh sb="4" eb="6">
      <t>ショウキャク</t>
    </rPh>
    <rPh sb="6" eb="7">
      <t>ヒ</t>
    </rPh>
    <rPh sb="7" eb="9">
      <t>サンシュツ</t>
    </rPh>
    <phoneticPr fontId="1"/>
  </si>
  <si>
    <t>④　人件費算出シート</t>
    <rPh sb="2" eb="5">
      <t>ジンケンヒ</t>
    </rPh>
    <rPh sb="5" eb="7">
      <t>サンシュツ</t>
    </rPh>
    <phoneticPr fontId="1"/>
  </si>
  <si>
    <t>法人経営体用　①調査結果（10aあたり費用）</t>
    <rPh sb="0" eb="2">
      <t>ホウジン</t>
    </rPh>
    <rPh sb="2" eb="5">
      <t>ケイエイタイ</t>
    </rPh>
    <rPh sb="5" eb="6">
      <t>ヨウ</t>
    </rPh>
    <rPh sb="10" eb="12">
      <t>ケッカ</t>
    </rPh>
    <rPh sb="19" eb="21">
      <t>ヒヨウ</t>
    </rPh>
    <phoneticPr fontId="1"/>
  </si>
  <si>
    <t>法人経営体用　②調査結果【水稲詳細】（10aあたり費用）</t>
    <rPh sb="0" eb="2">
      <t>ホウジン</t>
    </rPh>
    <rPh sb="2" eb="5">
      <t>ケイエイタイ</t>
    </rPh>
    <rPh sb="5" eb="6">
      <t>ヨウ</t>
    </rPh>
    <rPh sb="13" eb="15">
      <t>スイトウ</t>
    </rPh>
    <rPh sb="15" eb="17">
      <t>ショウサイ</t>
    </rPh>
    <phoneticPr fontId="1"/>
  </si>
  <si>
    <t>▶入力の仕方</t>
    <rPh sb="1" eb="3">
      <t>ニュウリョク</t>
    </rPh>
    <rPh sb="4" eb="6">
      <t>シカタ</t>
    </rPh>
    <phoneticPr fontId="1"/>
  </si>
  <si>
    <t>▶入力シート</t>
    <rPh sb="1" eb="3">
      <t>ニュウリョク</t>
    </rPh>
    <phoneticPr fontId="1"/>
  </si>
  <si>
    <t>①調査票</t>
    <rPh sb="1" eb="4">
      <t>チョウサヒョウ</t>
    </rPh>
    <phoneticPr fontId="1"/>
  </si>
  <si>
    <t>④人件費算出シート</t>
    <rPh sb="1" eb="4">
      <t>ジンケンヒ</t>
    </rPh>
    <rPh sb="4" eb="6">
      <t>サンシュツ</t>
    </rPh>
    <phoneticPr fontId="1"/>
  </si>
  <si>
    <t>▶出力結果</t>
    <rPh sb="1" eb="3">
      <t>シュツリョク</t>
    </rPh>
    <rPh sb="3" eb="5">
      <t>ケッカ</t>
    </rPh>
    <phoneticPr fontId="1"/>
  </si>
  <si>
    <t>調査結果概要</t>
    <rPh sb="0" eb="2">
      <t>チョウサ</t>
    </rPh>
    <rPh sb="2" eb="4">
      <t>ケッカ</t>
    </rPh>
    <rPh sb="4" eb="6">
      <t>ガイヨウ</t>
    </rPh>
    <phoneticPr fontId="1"/>
  </si>
  <si>
    <t>経常収益材料費比率</t>
    <rPh sb="0" eb="2">
      <t>ケイジョウ</t>
    </rPh>
    <rPh sb="2" eb="4">
      <t>シュウエキ</t>
    </rPh>
    <rPh sb="4" eb="6">
      <t>ザイリョウ</t>
    </rPh>
    <rPh sb="6" eb="7">
      <t>ヒ</t>
    </rPh>
    <rPh sb="7" eb="9">
      <t>ヒリツ</t>
    </rPh>
    <phoneticPr fontId="1"/>
  </si>
  <si>
    <t>売上高人件費比率</t>
    <rPh sb="0" eb="3">
      <t>ウリアゲダカ</t>
    </rPh>
    <rPh sb="3" eb="5">
      <t>ジンケン</t>
    </rPh>
    <rPh sb="5" eb="6">
      <t>ヒ</t>
    </rPh>
    <rPh sb="6" eb="8">
      <t>ヒリツ</t>
    </rPh>
    <phoneticPr fontId="1"/>
  </si>
  <si>
    <t>経常収益人件費比率</t>
    <rPh sb="0" eb="2">
      <t>ケイジョウ</t>
    </rPh>
    <rPh sb="2" eb="4">
      <t>シュウエキ</t>
    </rPh>
    <rPh sb="6" eb="7">
      <t>ヒ</t>
    </rPh>
    <rPh sb="7" eb="9">
      <t>ヒリツ</t>
    </rPh>
    <phoneticPr fontId="1"/>
  </si>
  <si>
    <t>60kgあたり生産費（生産原価）</t>
    <rPh sb="7" eb="10">
      <t>セイサンヒ</t>
    </rPh>
    <rPh sb="11" eb="13">
      <t>セイサン</t>
    </rPh>
    <rPh sb="13" eb="15">
      <t>ゲンカ</t>
    </rPh>
    <phoneticPr fontId="1"/>
  </si>
  <si>
    <t>区分</t>
    <rPh sb="0" eb="2">
      <t>クブン</t>
    </rPh>
    <phoneticPr fontId="1"/>
  </si>
  <si>
    <t>No.</t>
    <phoneticPr fontId="1"/>
  </si>
  <si>
    <t>単位</t>
    <rPh sb="0" eb="2">
      <t>タンイ</t>
    </rPh>
    <phoneticPr fontId="1"/>
  </si>
  <si>
    <t>売上高材料費（※１）比率　　　</t>
    <rPh sb="0" eb="3">
      <t>ウリアゲダカ</t>
    </rPh>
    <rPh sb="3" eb="5">
      <t>ザイリョウ</t>
    </rPh>
    <rPh sb="5" eb="6">
      <t>ヒ</t>
    </rPh>
    <rPh sb="10" eb="12">
      <t>ヒリツ</t>
    </rPh>
    <phoneticPr fontId="1"/>
  </si>
  <si>
    <t>※１：材料費＝種苗費+肥料費+農薬衛生費+諸材料費</t>
    <phoneticPr fontId="1"/>
  </si>
  <si>
    <t>②　グラフ：米の生産費（10aあたり）</t>
    <rPh sb="6" eb="7">
      <t>コメ</t>
    </rPh>
    <rPh sb="8" eb="11">
      <t>セイサンヒ</t>
    </rPh>
    <phoneticPr fontId="1"/>
  </si>
  <si>
    <t>①　米の生産費調査結果概要（10aあたり）</t>
    <rPh sb="2" eb="3">
      <t>コメ</t>
    </rPh>
    <rPh sb="4" eb="7">
      <t>セイサンヒ</t>
    </rPh>
    <rPh sb="7" eb="9">
      <t>チョウサ</t>
    </rPh>
    <rPh sb="9" eb="11">
      <t>ケッカ</t>
    </rPh>
    <rPh sb="11" eb="13">
      <t>ガイヨウ</t>
    </rPh>
    <phoneticPr fontId="1"/>
  </si>
  <si>
    <t>生産費</t>
    <rPh sb="0" eb="3">
      <t>セイサンヒ</t>
    </rPh>
    <phoneticPr fontId="1"/>
  </si>
  <si>
    <t>生産費(生産原価)</t>
    <rPh sb="0" eb="3">
      <t>セイサンヒ</t>
    </rPh>
    <rPh sb="4" eb="6">
      <t>セイサン</t>
    </rPh>
    <rPh sb="6" eb="8">
      <t>ゲンカ</t>
    </rPh>
    <phoneticPr fontId="1"/>
  </si>
  <si>
    <t>　肥料費</t>
    <rPh sb="1" eb="3">
      <t>ヒリョウ</t>
    </rPh>
    <rPh sb="3" eb="4">
      <t>ヒ</t>
    </rPh>
    <phoneticPr fontId="1"/>
  </si>
  <si>
    <t>　農薬費</t>
    <rPh sb="1" eb="3">
      <t>ノウヤク</t>
    </rPh>
    <rPh sb="3" eb="4">
      <t>ヒ</t>
    </rPh>
    <phoneticPr fontId="1"/>
  </si>
  <si>
    <t>　地代（小作料）</t>
    <rPh sb="1" eb="3">
      <t>チダイ</t>
    </rPh>
    <rPh sb="4" eb="7">
      <t>コサクリョウ</t>
    </rPh>
    <phoneticPr fontId="1"/>
  </si>
  <si>
    <t>　人件費</t>
    <rPh sb="1" eb="4">
      <t>ジンケンヒ</t>
    </rPh>
    <phoneticPr fontId="1"/>
  </si>
  <si>
    <t>円</t>
    <rPh sb="0" eb="1">
      <t>エン</t>
    </rPh>
    <phoneticPr fontId="1"/>
  </si>
  <si>
    <t>〃</t>
    <phoneticPr fontId="1"/>
  </si>
  <si>
    <t>％</t>
    <phoneticPr fontId="1"/>
  </si>
  <si>
    <t>kg/10a</t>
    <phoneticPr fontId="1"/>
  </si>
  <si>
    <t>円/kg</t>
    <rPh sb="0" eb="1">
      <t>エン</t>
    </rPh>
    <phoneticPr fontId="1"/>
  </si>
  <si>
    <t>円/10a</t>
    <rPh sb="0" eb="1">
      <t>エン</t>
    </rPh>
    <phoneticPr fontId="1"/>
  </si>
  <si>
    <t>結果</t>
    <rPh sb="0" eb="2">
      <t>ケッカ</t>
    </rPh>
    <phoneticPr fontId="1"/>
  </si>
  <si>
    <t>円/60kg</t>
    <rPh sb="0" eb="1">
      <t>エン</t>
    </rPh>
    <phoneticPr fontId="1"/>
  </si>
  <si>
    <t>-</t>
    <phoneticPr fontId="1"/>
  </si>
  <si>
    <t>項目</t>
    <rPh sb="0" eb="2">
      <t>コウモク</t>
    </rPh>
    <phoneticPr fontId="15"/>
  </si>
  <si>
    <t>種苗費</t>
    <rPh sb="0" eb="3">
      <t>シュビョウヒ</t>
    </rPh>
    <phoneticPr fontId="15"/>
  </si>
  <si>
    <t>肥料費</t>
    <rPh sb="0" eb="3">
      <t>ヒリョウヒ</t>
    </rPh>
    <phoneticPr fontId="15"/>
  </si>
  <si>
    <t>農業薬剤費</t>
    <rPh sb="0" eb="2">
      <t>ノウギョウ</t>
    </rPh>
    <rPh sb="2" eb="5">
      <t>ヤクザイヒ</t>
    </rPh>
    <phoneticPr fontId="15"/>
  </si>
  <si>
    <t>減価償却費</t>
    <rPh sb="0" eb="4">
      <t>ゲンカショウキャク</t>
    </rPh>
    <rPh sb="4" eb="5">
      <t>ヒ</t>
    </rPh>
    <phoneticPr fontId="15"/>
  </si>
  <si>
    <t>その他物財費</t>
    <rPh sb="2" eb="3">
      <t>タ</t>
    </rPh>
    <rPh sb="3" eb="6">
      <t>ブツザイヒ</t>
    </rPh>
    <phoneticPr fontId="15"/>
  </si>
  <si>
    <t>地代</t>
    <rPh sb="0" eb="2">
      <t>チダイ</t>
    </rPh>
    <phoneticPr fontId="15"/>
  </si>
  <si>
    <t>農林水産省_組織経営_R5年産(%)</t>
    <rPh sb="0" eb="5">
      <t>ノウリンスイサンショウ</t>
    </rPh>
    <rPh sb="6" eb="8">
      <t>ソシキ</t>
    </rPh>
    <rPh sb="8" eb="10">
      <t>ケイエイ</t>
    </rPh>
    <rPh sb="13" eb="14">
      <t>ネン</t>
    </rPh>
    <rPh sb="14" eb="15">
      <t>サン</t>
    </rPh>
    <phoneticPr fontId="15"/>
  </si>
  <si>
    <t>調査結果</t>
    <rPh sb="0" eb="2">
      <t>チョウサ</t>
    </rPh>
    <rPh sb="2" eb="4">
      <t>ケッカ</t>
    </rPh>
    <phoneticPr fontId="15"/>
  </si>
  <si>
    <t>調査結果（％）</t>
    <rPh sb="0" eb="2">
      <t>チョウサ</t>
    </rPh>
    <rPh sb="2" eb="4">
      <t>ケッカ</t>
    </rPh>
    <phoneticPr fontId="15"/>
  </si>
  <si>
    <t>10aあたり生産コスト</t>
    <rPh sb="6" eb="8">
      <t>セイサン</t>
    </rPh>
    <phoneticPr fontId="15"/>
  </si>
  <si>
    <t>グラフ用【生産コスト;調査結果、農水省】</t>
    <rPh sb="3" eb="4">
      <t>ヨウ</t>
    </rPh>
    <rPh sb="5" eb="7">
      <t>セイサン</t>
    </rPh>
    <rPh sb="11" eb="13">
      <t>チョウサ</t>
    </rPh>
    <rPh sb="13" eb="15">
      <t>ケッカ</t>
    </rPh>
    <rPh sb="16" eb="19">
      <t>ノウスイショウ</t>
    </rPh>
    <phoneticPr fontId="15"/>
  </si>
  <si>
    <t>土地改良費</t>
    <rPh sb="0" eb="4">
      <t>トチカイリョウ</t>
    </rPh>
    <rPh sb="4" eb="5">
      <t>ヒ</t>
    </rPh>
    <phoneticPr fontId="15"/>
  </si>
  <si>
    <t>③　グラフ：生産費割合（10aあたり）</t>
    <rPh sb="6" eb="9">
      <t>セイサンヒ</t>
    </rPh>
    <rPh sb="9" eb="11">
      <t>ワリアイ</t>
    </rPh>
    <phoneticPr fontId="1"/>
  </si>
  <si>
    <t>■調査結果</t>
    <rPh sb="1" eb="3">
      <t>チョウサ</t>
    </rPh>
    <rPh sb="3" eb="5">
      <t>ケッカ</t>
    </rPh>
    <phoneticPr fontId="1"/>
  </si>
  <si>
    <t>ベンチマーク①</t>
    <phoneticPr fontId="1"/>
  </si>
  <si>
    <t>ベンチマーク②</t>
    <phoneticPr fontId="1"/>
  </si>
  <si>
    <t>ベンチマーク①
対比</t>
    <rPh sb="8" eb="10">
      <t>タイヒ</t>
    </rPh>
    <phoneticPr fontId="1"/>
  </si>
  <si>
    <t>ベンチマーク②
対比</t>
    <rPh sb="8" eb="10">
      <t>タイヒ</t>
    </rPh>
    <phoneticPr fontId="1"/>
  </si>
  <si>
    <t>ベンチマーク①：農林水産省農業経営統計調査：令和５年産　米生産費（組織法人経営体）</t>
    <rPh sb="13" eb="15">
      <t>ノウギョウ</t>
    </rPh>
    <rPh sb="15" eb="17">
      <t>ケイエイ</t>
    </rPh>
    <rPh sb="17" eb="19">
      <t>トウケイ</t>
    </rPh>
    <rPh sb="19" eb="21">
      <t>チョウサ</t>
    </rPh>
    <rPh sb="26" eb="27">
      <t>サン</t>
    </rPh>
    <phoneticPr fontId="1"/>
  </si>
  <si>
    <t>ベンチマーク②：農林水産省農業経営統計調査　令和５年米生産費（個別経営体_30～50ha）</t>
    <rPh sb="32" eb="33">
      <t>ベツ</t>
    </rPh>
    <phoneticPr fontId="1"/>
  </si>
  <si>
    <t>農林水産省_組織法人経営体_R5年産</t>
    <rPh sb="0" eb="5">
      <t>ノウリンスイサンショウ</t>
    </rPh>
    <rPh sb="6" eb="8">
      <t>ソシキ</t>
    </rPh>
    <rPh sb="8" eb="10">
      <t>ホウジン</t>
    </rPh>
    <rPh sb="10" eb="12">
      <t>ケイエイ</t>
    </rPh>
    <rPh sb="12" eb="13">
      <t>タイ</t>
    </rPh>
    <rPh sb="16" eb="17">
      <t>ネン</t>
    </rPh>
    <rPh sb="17" eb="18">
      <t>サン</t>
    </rPh>
    <phoneticPr fontId="15"/>
  </si>
  <si>
    <t>農林水産省_個人経営_30ha～50ha_R5年産(%)</t>
    <phoneticPr fontId="15"/>
  </si>
  <si>
    <t>農林水産省_個別経営体_30～50ha_R5年産</t>
    <rPh sb="0" eb="5">
      <t>ノウリンスイサンショウ</t>
    </rPh>
    <rPh sb="7" eb="8">
      <t>ベツ</t>
    </rPh>
    <rPh sb="8" eb="10">
      <t>ケイエイ</t>
    </rPh>
    <rPh sb="10" eb="11">
      <t>タイ</t>
    </rPh>
    <rPh sb="22" eb="23">
      <t>ネン</t>
    </rPh>
    <rPh sb="23" eb="24">
      <t>サン</t>
    </rPh>
    <phoneticPr fontId="15"/>
  </si>
  <si>
    <t>賃借料</t>
    <rPh sb="0" eb="3">
      <t>チンシャクリョウ</t>
    </rPh>
    <phoneticPr fontId="15"/>
  </si>
  <si>
    <t>※２：ベンチマークは以下より引用できる部分を採用。なお、当調査と集計方法が異なる部分があるため、一概に正確な比較はできない。</t>
    <rPh sb="10" eb="12">
      <t>イカ</t>
    </rPh>
    <rPh sb="14" eb="16">
      <t>インヨウ</t>
    </rPh>
    <rPh sb="19" eb="21">
      <t>ブブン</t>
    </rPh>
    <rPh sb="22" eb="24">
      <t>サイヨウ</t>
    </rPh>
    <rPh sb="28" eb="29">
      <t>トウ</t>
    </rPh>
    <rPh sb="29" eb="31">
      <t>チョウサ</t>
    </rPh>
    <rPh sb="32" eb="34">
      <t>シュウケイ</t>
    </rPh>
    <rPh sb="34" eb="36">
      <t>ホウホウ</t>
    </rPh>
    <rPh sb="37" eb="38">
      <t>コト</t>
    </rPh>
    <rPh sb="40" eb="42">
      <t>ブブン</t>
    </rPh>
    <rPh sb="48" eb="50">
      <t>イチガイ</t>
    </rPh>
    <rPh sb="51" eb="53">
      <t>セイカク</t>
    </rPh>
    <rPh sb="54" eb="56">
      <t>ヒカク</t>
    </rPh>
    <phoneticPr fontId="1"/>
  </si>
  <si>
    <t>■農水省統計調査（組織法人経営体_R5）</t>
    <rPh sb="1" eb="2">
      <t>ノウ</t>
    </rPh>
    <rPh sb="4" eb="6">
      <t>トウケイ</t>
    </rPh>
    <rPh sb="6" eb="8">
      <t>チョウサ</t>
    </rPh>
    <rPh sb="9" eb="11">
      <t>ソシキ</t>
    </rPh>
    <rPh sb="11" eb="13">
      <t>ホウジン</t>
    </rPh>
    <rPh sb="13" eb="15">
      <t>ケイエイ</t>
    </rPh>
    <rPh sb="15" eb="16">
      <t>タイ</t>
    </rPh>
    <phoneticPr fontId="1"/>
  </si>
  <si>
    <t>■農水省統計調査（個別経営体_30-50ha_R5）</t>
    <rPh sb="1" eb="2">
      <t>ノウ</t>
    </rPh>
    <rPh sb="4" eb="6">
      <t>トウケイ</t>
    </rPh>
    <rPh sb="6" eb="8">
      <t>チョウサ</t>
    </rPh>
    <rPh sb="9" eb="11">
      <t>コベツ</t>
    </rPh>
    <rPh sb="11" eb="13">
      <t>ケイエイ</t>
    </rPh>
    <rPh sb="13" eb="14">
      <t>タイ</t>
    </rPh>
    <phoneticPr fontId="1"/>
  </si>
  <si>
    <t>リンクボタン</t>
    <phoneticPr fontId="1"/>
  </si>
  <si>
    <t xml:space="preserve">②調査票【水稲詳細情報】 </t>
  </si>
  <si>
    <t>③減価償却費算出シート</t>
  </si>
  <si>
    <t>①調査票 (入力方法)</t>
    <phoneticPr fontId="1"/>
  </si>
  <si>
    <t>①調査結果 (10aあたり費用)</t>
    <phoneticPr fontId="1"/>
  </si>
  <si>
    <t>②調査結果【水稲詳細情報】 （10aあたり費用)</t>
  </si>
  <si>
    <t>③調査結果概要</t>
  </si>
  <si>
    <t>シート名</t>
    <rPh sb="3" eb="4">
      <t>メイ</t>
    </rPh>
    <phoneticPr fontId="1"/>
  </si>
  <si>
    <t>■目次</t>
    <rPh sb="1" eb="3">
      <t>モクジ</t>
    </rPh>
    <phoneticPr fontId="1"/>
  </si>
  <si>
    <t>反収</t>
    <rPh sb="0" eb="2">
      <t>タンシュウ</t>
    </rPh>
    <phoneticPr fontId="1"/>
  </si>
  <si>
    <t>単収</t>
    <rPh sb="0" eb="2">
      <t>タンシュウ</t>
    </rPh>
    <phoneticPr fontId="1"/>
  </si>
  <si>
    <t>単収【雑収入含む】</t>
    <rPh sb="0" eb="2">
      <t>タンシュウ</t>
    </rPh>
    <rPh sb="3" eb="6">
      <t>ザツシュウニュウ</t>
    </rPh>
    <rPh sb="6" eb="7">
      <t>フク</t>
    </rPh>
    <phoneticPr fontId="1"/>
  </si>
  <si>
    <t>販売単価</t>
    <rPh sb="0" eb="2">
      <t>ハンバイ</t>
    </rPh>
    <rPh sb="2" eb="4">
      <t>タンカ</t>
    </rPh>
    <phoneticPr fontId="1"/>
  </si>
  <si>
    <t>販売単価【雑収入含む】</t>
    <rPh sb="0" eb="2">
      <t>ハンバイ</t>
    </rPh>
    <rPh sb="2" eb="4">
      <t>タンカ</t>
    </rPh>
    <rPh sb="5" eb="8">
      <t>ザツシュウニュウ</t>
    </rPh>
    <rPh sb="8" eb="9">
      <t>フク</t>
    </rPh>
    <phoneticPr fontId="1"/>
  </si>
  <si>
    <t>60kgあたり販売単価</t>
    <rPh sb="7" eb="9">
      <t>ハンバイ</t>
    </rPh>
    <rPh sb="9" eb="11">
      <t>タンカ</t>
    </rPh>
    <phoneticPr fontId="1"/>
  </si>
  <si>
    <t>60kgあたり販売単価【雑収入含む】</t>
    <rPh sb="7" eb="9">
      <t>ハンバイ</t>
    </rPh>
    <rPh sb="9" eb="11">
      <t>タンカ</t>
    </rPh>
    <rPh sb="12" eb="15">
      <t>ザツシュウニュウ</t>
    </rPh>
    <rPh sb="15" eb="16">
      <t>フク</t>
    </rPh>
    <phoneticPr fontId="1"/>
  </si>
  <si>
    <t>　委託費</t>
    <rPh sb="1" eb="4">
      <t>イタクヒ</t>
    </rPh>
    <phoneticPr fontId="1"/>
  </si>
  <si>
    <t>※当調査内容は、個人情報の保護に関する法律等に基づき、適切に管理し、本調査の実施のために利用します。個別の回答内容を対外的に公表することはございません。住所等は協力に対するお礼（QUOカード等）の情報に活用します。</t>
    <rPh sb="1" eb="2">
      <t>トウ</t>
    </rPh>
    <rPh sb="2" eb="4">
      <t>チョウサ</t>
    </rPh>
    <rPh sb="4" eb="6">
      <t>ナイヨウ</t>
    </rPh>
    <rPh sb="8" eb="10">
      <t>コジン</t>
    </rPh>
    <rPh sb="10" eb="12">
      <t>ジョウホウ</t>
    </rPh>
    <rPh sb="13" eb="15">
      <t>ホゴ</t>
    </rPh>
    <rPh sb="16" eb="17">
      <t>カン</t>
    </rPh>
    <rPh sb="19" eb="21">
      <t>ホウリツ</t>
    </rPh>
    <rPh sb="21" eb="22">
      <t>トウ</t>
    </rPh>
    <rPh sb="23" eb="24">
      <t>モト</t>
    </rPh>
    <rPh sb="27" eb="29">
      <t>テキセツ</t>
    </rPh>
    <rPh sb="30" eb="32">
      <t>カンリ</t>
    </rPh>
    <rPh sb="34" eb="37">
      <t>ホンチョウサ</t>
    </rPh>
    <rPh sb="38" eb="40">
      <t>ジッシ</t>
    </rPh>
    <rPh sb="44" eb="46">
      <t>リヨウ</t>
    </rPh>
    <rPh sb="50" eb="52">
      <t>コベツ</t>
    </rPh>
    <rPh sb="53" eb="57">
      <t>カイトウナイヨウ</t>
    </rPh>
    <rPh sb="58" eb="61">
      <t>タイガイテキ</t>
    </rPh>
    <rPh sb="62" eb="64">
      <t>コウヒョウ</t>
    </rPh>
    <rPh sb="76" eb="78">
      <t>ジュウショ</t>
    </rPh>
    <phoneticPr fontId="1"/>
  </si>
  <si>
    <t>労務費</t>
    <rPh sb="0" eb="3">
      <t>ロウムヒ</t>
    </rPh>
    <phoneticPr fontId="15"/>
  </si>
  <si>
    <t>水稲の売上高は、仕入米にかかる販売相当額を除いた数値を入力する。</t>
    <phoneticPr fontId="1"/>
  </si>
  <si>
    <t>資産名</t>
    <rPh sb="0" eb="2">
      <t>シサン</t>
    </rPh>
    <rPh sb="2" eb="3">
      <t>メイ</t>
    </rPh>
    <phoneticPr fontId="1"/>
  </si>
  <si>
    <t>※サンプルを入力済みの部分（黄色セル）について、一旦すべて消してから、数値の入力をお願いします。</t>
    <rPh sb="6" eb="8">
      <t>ニュウリョク</t>
    </rPh>
    <rPh sb="8" eb="9">
      <t>ズ</t>
    </rPh>
    <rPh sb="11" eb="13">
      <t>ブブン</t>
    </rPh>
    <rPh sb="14" eb="16">
      <t>キイロ</t>
    </rPh>
    <rPh sb="24" eb="26">
      <t>イッタン</t>
    </rPh>
    <rPh sb="29" eb="30">
      <t>ケ</t>
    </rPh>
    <rPh sb="35" eb="37">
      <t>スウチ</t>
    </rPh>
    <rPh sb="38" eb="40">
      <t>ニュウリョク</t>
    </rPh>
    <rPh sb="42" eb="43">
      <t>ネガ</t>
    </rPh>
    <phoneticPr fontId="1"/>
  </si>
  <si>
    <t>※サンプルを入力済みの部分（黄色セル）について、一旦すべて消してから、ご自身の経営の労務時間もしくは労務割合の入力をお願いします。</t>
    <rPh sb="6" eb="8">
      <t>ニュウリョク</t>
    </rPh>
    <rPh sb="8" eb="9">
      <t>ズ</t>
    </rPh>
    <rPh sb="11" eb="13">
      <t>ブブン</t>
    </rPh>
    <rPh sb="14" eb="16">
      <t>キイロ</t>
    </rPh>
    <rPh sb="24" eb="26">
      <t>イッタン</t>
    </rPh>
    <rPh sb="29" eb="30">
      <t>ケ</t>
    </rPh>
    <rPh sb="36" eb="38">
      <t>ジシン</t>
    </rPh>
    <rPh sb="39" eb="41">
      <t>ケイエイ</t>
    </rPh>
    <rPh sb="42" eb="44">
      <t>ロウム</t>
    </rPh>
    <rPh sb="44" eb="46">
      <t>ジカン</t>
    </rPh>
    <rPh sb="50" eb="52">
      <t>ロウム</t>
    </rPh>
    <rPh sb="52" eb="54">
      <t>ワリアイ</t>
    </rPh>
    <rPh sb="55" eb="57">
      <t>ニュウリョク</t>
    </rPh>
    <rPh sb="59" eb="60">
      <t>ネガ</t>
    </rPh>
    <phoneticPr fontId="1"/>
  </si>
  <si>
    <t>結果概要</t>
    <rPh sb="0" eb="2">
      <t>ケッカ</t>
    </rPh>
    <rPh sb="2" eb="4">
      <t>ガイヨウ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</si>
</sst>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Red]\(#,##0\)"/>
    <numFmt numFmtId="178" formatCode="0.0%"/>
    <numFmt numFmtId="179" formatCode="#,##0_ ;[Red]\-#,##0\ "/>
  </numFmts>
  <fonts count="21">
    <font>
      <sz val="11"/>
      <color theme="1"/>
      <name val="Yu Gothic"/>
      <family val="2"/>
      <scheme val="minor"/>
    </font>
    <font>
      <sz val="6"/>
      <name val="Yu Gothic"/>
      <family val="3"/>
      <charset val="128"/>
      <scheme val="minor"/>
    </font>
    <font>
      <sz val="11"/>
      <name val="ＭＳ Ｐゴシック"/>
      <family val="3"/>
      <charset val="128"/>
    </font>
    <font>
      <sz val="11"/>
      <color theme="1"/>
      <name val="Meiryo UI"/>
      <family val="3"/>
      <charset val="128"/>
    </font>
    <font>
      <b/>
      <sz val="11"/>
      <color theme="1"/>
      <name val="Meiryo UI"/>
      <family val="3"/>
      <charset val="128"/>
    </font>
    <font>
      <b/>
      <u/>
      <sz val="11"/>
      <color theme="1"/>
      <name val="Meiryo UI"/>
      <family val="3"/>
      <charset val="128"/>
    </font>
    <font>
      <u/>
      <sz val="11"/>
      <color theme="1"/>
      <name val="Meiryo UI"/>
      <family val="3"/>
      <charset val="128"/>
    </font>
    <font>
      <b/>
      <sz val="11"/>
      <color theme="1"/>
      <name val="Yu Gothic"/>
      <family val="3"/>
      <charset val="128"/>
      <scheme val="minor"/>
    </font>
    <font>
      <sz val="11"/>
      <color rgb="FFFF0000"/>
      <name val="Meiryo UI"/>
      <family val="3"/>
      <charset val="128"/>
    </font>
    <font>
      <sz val="14"/>
      <color theme="1"/>
      <name val="Meiryo UI"/>
      <family val="3"/>
      <charset val="128"/>
    </font>
    <font>
      <b/>
      <u/>
      <sz val="14"/>
      <color theme="1"/>
      <name val="Meiryo UI"/>
      <family val="3"/>
      <charset val="128"/>
    </font>
    <font>
      <b/>
      <u/>
      <sz val="12"/>
      <color theme="1"/>
      <name val="Meiryo UI"/>
      <family val="3"/>
      <charset val="128"/>
    </font>
    <font>
      <sz val="10"/>
      <color theme="1"/>
      <name val="Meiryo UI"/>
      <family val="3"/>
      <charset val="128"/>
    </font>
    <font>
      <sz val="9"/>
      <color theme="1"/>
      <name val="Meiryo UI"/>
      <family val="3"/>
      <charset val="128"/>
    </font>
    <font>
      <sz val="10"/>
      <color theme="1"/>
      <name val="メイリオ"/>
      <family val="2"/>
      <charset val="128"/>
    </font>
    <font>
      <sz val="6"/>
      <name val="メイリオ"/>
      <family val="2"/>
      <charset val="128"/>
    </font>
    <font>
      <sz val="10"/>
      <color rgb="FFFF0000"/>
      <name val="メイリオ"/>
      <family val="2"/>
      <charset val="128"/>
    </font>
    <font>
      <sz val="10"/>
      <color theme="1"/>
      <name val="メイリオ"/>
      <family val="3"/>
      <charset val="128"/>
    </font>
    <font>
      <u/>
      <sz val="11"/>
      <color theme="10"/>
      <name val="Yu Gothic"/>
      <family val="2"/>
      <scheme val="minor"/>
    </font>
    <font>
      <b/>
      <sz val="12"/>
      <color rgb="FFFF0000"/>
      <name val="Meiryo UI"/>
      <family val="3"/>
      <charset val="128"/>
    </font>
    <font>
      <b/>
      <sz val="10"/>
      <color rgb="FFFF0000"/>
      <name val="Meiryo UI"/>
      <family val="3"/>
      <charset val="128"/>
    </font>
  </fonts>
  <fills count="11">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0"/>
        <bgColor indexed="64"/>
      </patternFill>
    </fill>
    <fill>
      <patternFill patternType="solid">
        <fgColor rgb="FFFFFF00"/>
        <bgColor indexed="64"/>
      </patternFill>
    </fill>
    <fill>
      <patternFill patternType="solid">
        <fgColor theme="4" tint="0.79998168889431442"/>
        <bgColor indexed="64"/>
      </patternFill>
    </fill>
    <fill>
      <patternFill patternType="solid">
        <fgColor theme="2"/>
        <bgColor indexed="64"/>
      </patternFill>
    </fill>
  </fills>
  <borders count="21">
    <border>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s>
  <cellStyleXfs count="4">
    <xf numFmtId="0" fontId="0" fillId="0" borderId="0"/>
    <xf numFmtId="0" fontId="2" fillId="0" borderId="0"/>
    <xf numFmtId="0" fontId="14" fillId="0" borderId="0">
      <alignment vertical="center"/>
    </xf>
    <xf numFmtId="0" fontId="18" fillId="0" borderId="0" applyNumberFormat="0" applyFill="0" applyBorder="0" applyAlignment="0" applyProtection="0"/>
  </cellStyleXfs>
  <cellXfs count="121">
    <xf numFmtId="0" fontId="0" fillId="0" borderId="0" xfId="0"/>
    <xf numFmtId="0" fontId="3" fillId="0" borderId="0" xfId="0" applyFont="1"/>
    <xf numFmtId="0" fontId="3" fillId="0" borderId="9" xfId="0" applyFont="1" applyBorder="1"/>
    <xf numFmtId="0" fontId="3" fillId="0" borderId="10" xfId="0" applyFont="1" applyBorder="1" applyAlignment="1">
      <alignment horizontal="center"/>
    </xf>
    <xf numFmtId="0" fontId="3" fillId="4" borderId="9" xfId="0" applyFont="1" applyFill="1" applyBorder="1" applyAlignment="1">
      <alignment horizontal="center" wrapText="1"/>
    </xf>
    <xf numFmtId="0" fontId="3" fillId="4" borderId="9" xfId="0" applyFont="1" applyFill="1" applyBorder="1" applyAlignment="1">
      <alignment vertical="center"/>
    </xf>
    <xf numFmtId="0" fontId="3" fillId="4" borderId="9" xfId="0" applyFont="1" applyFill="1" applyBorder="1" applyAlignment="1">
      <alignment horizontal="center" vertical="center"/>
    </xf>
    <xf numFmtId="0" fontId="5" fillId="0" borderId="0" xfId="0" applyFont="1"/>
    <xf numFmtId="0" fontId="3" fillId="2" borderId="0" xfId="0" applyFont="1" applyFill="1"/>
    <xf numFmtId="0" fontId="0" fillId="0" borderId="0" xfId="0" applyAlignment="1">
      <alignment vertical="center"/>
    </xf>
    <xf numFmtId="0" fontId="3" fillId="0" borderId="12" xfId="0" applyFont="1" applyBorder="1" applyAlignment="1">
      <alignment horizontal="center" vertical="center"/>
    </xf>
    <xf numFmtId="0" fontId="3" fillId="2" borderId="11" xfId="0" applyFont="1" applyFill="1" applyBorder="1" applyAlignment="1">
      <alignment horizontal="center"/>
    </xf>
    <xf numFmtId="0" fontId="3" fillId="2" borderId="13" xfId="0" applyFont="1" applyFill="1" applyBorder="1" applyAlignment="1">
      <alignment horizontal="center"/>
    </xf>
    <xf numFmtId="0" fontId="3" fillId="0" borderId="0" xfId="0" applyFont="1" applyAlignment="1">
      <alignment horizontal="center"/>
    </xf>
    <xf numFmtId="0" fontId="3" fillId="0" borderId="0" xfId="0" applyFont="1" applyAlignment="1">
      <alignment horizontal="left" vertical="center"/>
    </xf>
    <xf numFmtId="0" fontId="3" fillId="0" borderId="0" xfId="0" applyFont="1" applyAlignment="1">
      <alignment horizontal="right"/>
    </xf>
    <xf numFmtId="0" fontId="3" fillId="0" borderId="9" xfId="0" applyFont="1" applyBorder="1" applyAlignment="1">
      <alignment wrapText="1"/>
    </xf>
    <xf numFmtId="0" fontId="3" fillId="5" borderId="9" xfId="0" applyFont="1" applyFill="1" applyBorder="1" applyAlignment="1">
      <alignment vertical="center"/>
    </xf>
    <xf numFmtId="176" fontId="3" fillId="0" borderId="9" xfId="0" applyNumberFormat="1" applyFont="1" applyBorder="1" applyAlignment="1">
      <alignment vertical="center"/>
    </xf>
    <xf numFmtId="176" fontId="3" fillId="2" borderId="9" xfId="0" applyNumberFormat="1" applyFont="1" applyFill="1" applyBorder="1" applyAlignment="1">
      <alignment vertical="center"/>
    </xf>
    <xf numFmtId="9" fontId="3" fillId="2" borderId="9" xfId="0" applyNumberFormat="1" applyFont="1" applyFill="1" applyBorder="1" applyAlignment="1">
      <alignment horizontal="right" vertical="center"/>
    </xf>
    <xf numFmtId="0" fontId="3" fillId="0" borderId="0" xfId="0" applyFont="1" applyAlignment="1">
      <alignment vertical="center"/>
    </xf>
    <xf numFmtId="0" fontId="4" fillId="0" borderId="9" xfId="0" applyFont="1" applyBorder="1" applyAlignment="1">
      <alignment vertical="center"/>
    </xf>
    <xf numFmtId="176" fontId="3" fillId="0" borderId="10" xfId="0" applyNumberFormat="1" applyFont="1" applyBorder="1" applyAlignment="1">
      <alignment vertical="center"/>
    </xf>
    <xf numFmtId="9" fontId="3" fillId="0" borderId="9" xfId="0" applyNumberFormat="1" applyFont="1" applyBorder="1" applyAlignment="1">
      <alignment horizontal="right" vertical="center"/>
    </xf>
    <xf numFmtId="0" fontId="4" fillId="3" borderId="9" xfId="0" applyFont="1" applyFill="1" applyBorder="1" applyAlignment="1">
      <alignment vertical="center"/>
    </xf>
    <xf numFmtId="176" fontId="3" fillId="3" borderId="9" xfId="0" applyNumberFormat="1" applyFont="1" applyFill="1" applyBorder="1" applyAlignment="1">
      <alignment vertical="center"/>
    </xf>
    <xf numFmtId="0" fontId="3" fillId="0" borderId="9" xfId="0" applyFont="1" applyBorder="1" applyAlignment="1">
      <alignment vertical="center"/>
    </xf>
    <xf numFmtId="9" fontId="3" fillId="2" borderId="9" xfId="0" applyNumberFormat="1" applyFont="1" applyFill="1" applyBorder="1" applyAlignment="1">
      <alignment vertical="center"/>
    </xf>
    <xf numFmtId="9" fontId="3" fillId="0" borderId="9" xfId="0" applyNumberFormat="1" applyFont="1" applyBorder="1" applyAlignment="1">
      <alignment vertical="center"/>
    </xf>
    <xf numFmtId="176" fontId="3" fillId="0" borderId="9" xfId="0" applyNumberFormat="1" applyFont="1" applyBorder="1"/>
    <xf numFmtId="176" fontId="3" fillId="2" borderId="9" xfId="0" applyNumberFormat="1" applyFont="1" applyFill="1" applyBorder="1"/>
    <xf numFmtId="9" fontId="3" fillId="2" borderId="9" xfId="0" applyNumberFormat="1" applyFont="1" applyFill="1" applyBorder="1"/>
    <xf numFmtId="0" fontId="4" fillId="0" borderId="0" xfId="0" applyFont="1"/>
    <xf numFmtId="0" fontId="3" fillId="0" borderId="14" xfId="0" applyFont="1" applyBorder="1"/>
    <xf numFmtId="0" fontId="3" fillId="0" borderId="15" xfId="0" applyFont="1" applyBorder="1"/>
    <xf numFmtId="176" fontId="0" fillId="0" borderId="16" xfId="0" applyNumberFormat="1" applyBorder="1"/>
    <xf numFmtId="176" fontId="0" fillId="0" borderId="13" xfId="0" applyNumberFormat="1" applyBorder="1"/>
    <xf numFmtId="0" fontId="6" fillId="0" borderId="0" xfId="0" applyFont="1"/>
    <xf numFmtId="176" fontId="3" fillId="0" borderId="3" xfId="0" applyNumberFormat="1" applyFont="1" applyBorder="1"/>
    <xf numFmtId="0" fontId="3" fillId="0" borderId="17" xfId="0" applyFont="1" applyBorder="1"/>
    <xf numFmtId="176" fontId="3" fillId="0" borderId="17" xfId="0" applyNumberFormat="1" applyFont="1" applyBorder="1"/>
    <xf numFmtId="176" fontId="0" fillId="0" borderId="0" xfId="0" applyNumberFormat="1"/>
    <xf numFmtId="176" fontId="0" fillId="6" borderId="0" xfId="0" applyNumberFormat="1" applyFill="1"/>
    <xf numFmtId="176" fontId="0" fillId="6" borderId="0" xfId="0" applyNumberFormat="1" applyFill="1" applyAlignment="1">
      <alignment horizontal="right"/>
    </xf>
    <xf numFmtId="176" fontId="3" fillId="2" borderId="14" xfId="0" applyNumberFormat="1" applyFont="1" applyFill="1" applyBorder="1"/>
    <xf numFmtId="0" fontId="3" fillId="2" borderId="9" xfId="0" applyFont="1" applyFill="1" applyBorder="1"/>
    <xf numFmtId="0" fontId="3" fillId="2" borderId="14" xfId="0" applyFont="1" applyFill="1" applyBorder="1"/>
    <xf numFmtId="9" fontId="3" fillId="0" borderId="9" xfId="0" applyNumberFormat="1" applyFont="1" applyBorder="1"/>
    <xf numFmtId="9" fontId="3" fillId="2" borderId="14" xfId="0" applyNumberFormat="1" applyFont="1" applyFill="1" applyBorder="1"/>
    <xf numFmtId="177" fontId="3" fillId="0" borderId="9" xfId="0" applyNumberFormat="1" applyFont="1" applyBorder="1"/>
    <xf numFmtId="0" fontId="3" fillId="0" borderId="18" xfId="0" applyFont="1" applyBorder="1" applyAlignment="1">
      <alignment horizontal="center" vertical="center"/>
    </xf>
    <xf numFmtId="0" fontId="3" fillId="2" borderId="19" xfId="0" applyFont="1" applyFill="1" applyBorder="1" applyAlignment="1">
      <alignment horizontal="center"/>
    </xf>
    <xf numFmtId="0" fontId="3" fillId="5" borderId="0" xfId="0" applyFont="1" applyFill="1"/>
    <xf numFmtId="177" fontId="3" fillId="0" borderId="0" xfId="0" applyNumberFormat="1" applyFont="1"/>
    <xf numFmtId="0" fontId="7" fillId="0" borderId="0" xfId="0" applyFont="1"/>
    <xf numFmtId="9" fontId="0" fillId="0" borderId="0" xfId="0" applyNumberFormat="1"/>
    <xf numFmtId="0" fontId="3" fillId="7" borderId="9" xfId="0" applyFont="1" applyFill="1" applyBorder="1" applyAlignment="1">
      <alignment vertical="center"/>
    </xf>
    <xf numFmtId="176" fontId="3" fillId="7" borderId="9" xfId="0" applyNumberFormat="1" applyFont="1" applyFill="1" applyBorder="1" applyAlignment="1">
      <alignment vertical="center"/>
    </xf>
    <xf numFmtId="0" fontId="8" fillId="0" borderId="0" xfId="0" applyFont="1"/>
    <xf numFmtId="0" fontId="3" fillId="5" borderId="9" xfId="0" applyFont="1" applyFill="1" applyBorder="1"/>
    <xf numFmtId="0" fontId="3" fillId="2" borderId="12" xfId="0" applyFont="1" applyFill="1" applyBorder="1" applyAlignment="1">
      <alignment horizontal="left" vertical="center"/>
    </xf>
    <xf numFmtId="0" fontId="3" fillId="2" borderId="20" xfId="0" applyFont="1" applyFill="1" applyBorder="1" applyAlignment="1">
      <alignment horizontal="left" vertical="center"/>
    </xf>
    <xf numFmtId="0" fontId="3" fillId="2" borderId="13" xfId="0" applyFont="1" applyFill="1" applyBorder="1" applyAlignment="1">
      <alignment horizontal="left" vertical="center"/>
    </xf>
    <xf numFmtId="0" fontId="3" fillId="0" borderId="9" xfId="0" applyFont="1" applyBorder="1" applyAlignment="1">
      <alignment vertical="center" wrapText="1"/>
    </xf>
    <xf numFmtId="0" fontId="3" fillId="0" borderId="11" xfId="0" applyFont="1" applyBorder="1" applyAlignment="1">
      <alignment horizontal="center" vertical="center"/>
    </xf>
    <xf numFmtId="0" fontId="9" fillId="0" borderId="0" xfId="0" applyFont="1"/>
    <xf numFmtId="0" fontId="10" fillId="0" borderId="0" xfId="0" applyFont="1"/>
    <xf numFmtId="0" fontId="9" fillId="2" borderId="0" xfId="0" applyFont="1" applyFill="1"/>
    <xf numFmtId="0" fontId="11" fillId="0" borderId="0" xfId="0" applyFont="1"/>
    <xf numFmtId="0" fontId="12" fillId="0" borderId="9" xfId="0" applyFont="1" applyBorder="1"/>
    <xf numFmtId="0" fontId="12" fillId="0" borderId="0" xfId="0" applyFont="1"/>
    <xf numFmtId="176" fontId="12" fillId="0" borderId="9" xfId="0" applyNumberFormat="1" applyFont="1" applyBorder="1"/>
    <xf numFmtId="178" fontId="12" fillId="0" borderId="9" xfId="0" applyNumberFormat="1" applyFont="1" applyBorder="1"/>
    <xf numFmtId="0" fontId="12" fillId="0" borderId="9" xfId="0" applyFont="1" applyBorder="1" applyAlignment="1">
      <alignment horizontal="center"/>
    </xf>
    <xf numFmtId="0" fontId="13" fillId="0" borderId="0" xfId="0" applyFont="1"/>
    <xf numFmtId="179" fontId="12" fillId="0" borderId="9" xfId="0" applyNumberFormat="1" applyFont="1" applyBorder="1"/>
    <xf numFmtId="176" fontId="12" fillId="0" borderId="9" xfId="0" applyNumberFormat="1" applyFont="1" applyBorder="1" applyAlignment="1">
      <alignment horizontal="right" vertical="center"/>
    </xf>
    <xf numFmtId="0" fontId="14" fillId="0" borderId="0" xfId="2" applyAlignment="1">
      <alignment vertical="top"/>
    </xf>
    <xf numFmtId="0" fontId="17" fillId="0" borderId="0" xfId="2" applyFont="1" applyAlignment="1">
      <alignment wrapText="1"/>
    </xf>
    <xf numFmtId="0" fontId="17" fillId="0" borderId="0" xfId="2" applyFont="1" applyAlignment="1">
      <alignment vertical="top"/>
    </xf>
    <xf numFmtId="38" fontId="17" fillId="0" borderId="0" xfId="2" applyNumberFormat="1" applyFont="1" applyAlignment="1">
      <alignment vertical="top"/>
    </xf>
    <xf numFmtId="10" fontId="17" fillId="0" borderId="0" xfId="2" applyNumberFormat="1" applyFont="1" applyAlignment="1">
      <alignment vertical="top"/>
    </xf>
    <xf numFmtId="0" fontId="16" fillId="6" borderId="0" xfId="2" applyFont="1" applyFill="1" applyAlignment="1">
      <alignment vertical="center" wrapText="1"/>
    </xf>
    <xf numFmtId="0" fontId="16" fillId="8" borderId="0" xfId="2" applyFont="1" applyFill="1" applyAlignment="1">
      <alignment vertical="center" wrapText="1"/>
    </xf>
    <xf numFmtId="179" fontId="17" fillId="0" borderId="0" xfId="2" applyNumberFormat="1" applyFont="1" applyAlignment="1">
      <alignment vertical="top"/>
    </xf>
    <xf numFmtId="0" fontId="3" fillId="0" borderId="19" xfId="0" applyFont="1" applyBorder="1" applyAlignment="1">
      <alignment horizontal="center" vertical="center"/>
    </xf>
    <xf numFmtId="0" fontId="3" fillId="0" borderId="13" xfId="0" applyFont="1" applyBorder="1" applyAlignment="1">
      <alignment horizontal="center" vertical="center"/>
    </xf>
    <xf numFmtId="179" fontId="12" fillId="0" borderId="0" xfId="0" applyNumberFormat="1" applyFont="1"/>
    <xf numFmtId="176" fontId="12" fillId="0" borderId="0" xfId="0" applyNumberFormat="1" applyFont="1" applyAlignment="1">
      <alignment horizontal="right" vertical="center"/>
    </xf>
    <xf numFmtId="0" fontId="12" fillId="2" borderId="9" xfId="0" applyFont="1" applyFill="1" applyBorder="1" applyAlignment="1">
      <alignment horizontal="center" vertical="center"/>
    </xf>
    <xf numFmtId="0" fontId="12" fillId="0" borderId="0" xfId="0" applyFont="1" applyAlignment="1">
      <alignment vertical="center"/>
    </xf>
    <xf numFmtId="0" fontId="12" fillId="5" borderId="9" xfId="0" applyFont="1" applyFill="1" applyBorder="1" applyAlignment="1">
      <alignment horizontal="center" vertical="center"/>
    </xf>
    <xf numFmtId="0" fontId="12" fillId="5" borderId="9" xfId="0" applyFont="1" applyFill="1" applyBorder="1" applyAlignment="1">
      <alignment horizontal="center" vertical="center" wrapText="1"/>
    </xf>
    <xf numFmtId="0" fontId="12" fillId="0" borderId="0" xfId="0" applyFont="1" applyAlignment="1">
      <alignment horizontal="center" vertical="center"/>
    </xf>
    <xf numFmtId="0" fontId="0" fillId="0" borderId="9" xfId="0" applyBorder="1"/>
    <xf numFmtId="0" fontId="18" fillId="0" borderId="9" xfId="3" applyBorder="1"/>
    <xf numFmtId="0" fontId="0" fillId="9" borderId="9" xfId="0" applyFill="1" applyBorder="1"/>
    <xf numFmtId="0" fontId="18" fillId="9" borderId="9" xfId="3" applyFill="1" applyBorder="1"/>
    <xf numFmtId="0" fontId="0" fillId="3" borderId="9" xfId="0" applyFill="1" applyBorder="1"/>
    <xf numFmtId="0" fontId="18" fillId="3" borderId="9" xfId="3" applyFill="1" applyBorder="1"/>
    <xf numFmtId="0" fontId="0" fillId="2" borderId="9" xfId="0" applyFill="1" applyBorder="1"/>
    <xf numFmtId="0" fontId="18" fillId="2" borderId="9" xfId="3" applyFill="1" applyBorder="1"/>
    <xf numFmtId="0" fontId="7" fillId="10" borderId="9" xfId="0" applyFont="1" applyFill="1" applyBorder="1"/>
    <xf numFmtId="0" fontId="3" fillId="0" borderId="9" xfId="0" applyFont="1" applyBorder="1" applyAlignment="1">
      <alignment horizontal="center" vertical="center"/>
    </xf>
    <xf numFmtId="0" fontId="6" fillId="0" borderId="0" xfId="0" applyFont="1" applyAlignment="1">
      <alignment horizontal="left" vertical="center"/>
    </xf>
    <xf numFmtId="0" fontId="19" fillId="0" borderId="0" xfId="0" applyFont="1"/>
    <xf numFmtId="0" fontId="3" fillId="0" borderId="7" xfId="0" applyFont="1" applyBorder="1" applyAlignment="1">
      <alignment vertical="center"/>
    </xf>
    <xf numFmtId="0" fontId="0" fillId="0" borderId="8" xfId="0" applyBorder="1" applyAlignment="1">
      <alignment vertical="center"/>
    </xf>
    <xf numFmtId="0" fontId="0" fillId="0" borderId="6" xfId="0" applyBorder="1" applyAlignment="1">
      <alignment vertical="center"/>
    </xf>
    <xf numFmtId="0" fontId="3" fillId="0" borderId="4" xfId="0" applyFont="1" applyBorder="1" applyAlignment="1">
      <alignment vertical="center"/>
    </xf>
    <xf numFmtId="0" fontId="0" fillId="0" borderId="5" xfId="0" applyBorder="1" applyAlignment="1">
      <alignment vertical="center"/>
    </xf>
    <xf numFmtId="0" fontId="4" fillId="0" borderId="4" xfId="0" applyFont="1" applyBorder="1" applyAlignment="1">
      <alignment vertical="center"/>
    </xf>
    <xf numFmtId="0" fontId="3" fillId="0" borderId="2" xfId="0" applyFont="1" applyBorder="1" applyAlignment="1">
      <alignment vertical="center"/>
    </xf>
    <xf numFmtId="0" fontId="0" fillId="0" borderId="3" xfId="0" applyBorder="1" applyAlignment="1">
      <alignment vertical="center"/>
    </xf>
    <xf numFmtId="0" fontId="0" fillId="0" borderId="1" xfId="0" applyBorder="1" applyAlignment="1">
      <alignment vertical="center"/>
    </xf>
    <xf numFmtId="0" fontId="3" fillId="0" borderId="8" xfId="0" applyFont="1" applyBorder="1" applyAlignment="1">
      <alignment vertical="center"/>
    </xf>
    <xf numFmtId="0" fontId="3" fillId="0" borderId="3" xfId="0" applyFont="1" applyBorder="1" applyAlignment="1">
      <alignment vertical="center"/>
    </xf>
    <xf numFmtId="0" fontId="20" fillId="0" borderId="0" xfId="0" applyFont="1"/>
    <xf numFmtId="0" fontId="3" fillId="5" borderId="3" xfId="0" applyFont="1" applyFill="1" applyBorder="1" applyAlignment="1">
      <alignment horizontal="center"/>
    </xf>
    <xf numFmtId="0" fontId="3" fillId="0" borderId="3" xfId="0" applyFont="1" applyBorder="1" applyAlignment="1">
      <alignment horizontal="center"/>
    </xf>
  </cellXfs>
  <cellStyles count="4">
    <cellStyle name="ハイパーリンク" xfId="3" builtinId="8"/>
    <cellStyle name="標準" xfId="0" builtinId="0"/>
    <cellStyle name="標準 2" xfId="1" xr:uid="{23485811-D6C4-46D0-8076-9E7E1A5294FB}"/>
    <cellStyle name="標準 3" xfId="2" xr:uid="{4ABF291E-281C-439B-8B04-E9827991001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6"/>
          <c:order val="0"/>
          <c:tx>
            <c:strRef>
              <c:f>gurahu!$A$12</c:f>
              <c:strCache>
                <c:ptCount val="1"/>
                <c:pt idx="0">
                  <c:v>その他物財費</c:v>
                </c:pt>
              </c:strCache>
            </c:strRef>
          </c:tx>
          <c:spPr>
            <a:solidFill>
              <a:schemeClr val="accent1">
                <a:lumMod val="60000"/>
              </a:schemeClr>
            </a:solidFill>
            <a:ln>
              <a:noFill/>
            </a:ln>
            <a:effectLst/>
          </c:spPr>
          <c:invertIfNegative val="0"/>
          <c:cat>
            <c:strRef>
              <c:f>(gurahu!$C$3,gurahu!$E$3,gurahu!$G$3)</c:f>
              <c:strCache>
                <c:ptCount val="3"/>
                <c:pt idx="0">
                  <c:v>調査結果</c:v>
                </c:pt>
                <c:pt idx="1">
                  <c:v>農林水産省_組織法人経営体_R5年産</c:v>
                </c:pt>
                <c:pt idx="2">
                  <c:v>農林水産省_個別経営体_30～50ha_R5年産</c:v>
                </c:pt>
              </c:strCache>
            </c:strRef>
          </c:cat>
          <c:val>
            <c:numRef>
              <c:f>(gurahu!$C$12,gurahu!$E$12,gurahu!$G$12)</c:f>
              <c:numCache>
                <c:formatCode>#,##0_ ;[Red]\-#,##0\ </c:formatCode>
                <c:ptCount val="3"/>
                <c:pt idx="0">
                  <c:v>0</c:v>
                </c:pt>
                <c:pt idx="1">
                  <c:v>17340</c:v>
                </c:pt>
                <c:pt idx="2">
                  <c:v>16963</c:v>
                </c:pt>
              </c:numCache>
            </c:numRef>
          </c:val>
          <c:extLst>
            <c:ext xmlns:c16="http://schemas.microsoft.com/office/drawing/2014/chart" uri="{C3380CC4-5D6E-409C-BE32-E72D297353CC}">
              <c16:uniqueId val="{0000000E-2C9E-4BBB-B64A-D521446CBE71}"/>
            </c:ext>
          </c:extLst>
        </c:ser>
        <c:ser>
          <c:idx val="8"/>
          <c:order val="1"/>
          <c:tx>
            <c:strRef>
              <c:f>gurahu!$A$10</c:f>
              <c:strCache>
                <c:ptCount val="1"/>
                <c:pt idx="0">
                  <c:v>地代</c:v>
                </c:pt>
              </c:strCache>
            </c:strRef>
          </c:tx>
          <c:spPr>
            <a:solidFill>
              <a:schemeClr val="accent3">
                <a:lumMod val="60000"/>
              </a:schemeClr>
            </a:solidFill>
            <a:ln>
              <a:noFill/>
            </a:ln>
            <a:effectLst/>
          </c:spPr>
          <c:invertIfNegative val="0"/>
          <c:cat>
            <c:strRef>
              <c:f>(gurahu!$C$3,gurahu!$E$3,gurahu!$G$3)</c:f>
              <c:strCache>
                <c:ptCount val="3"/>
                <c:pt idx="0">
                  <c:v>調査結果</c:v>
                </c:pt>
                <c:pt idx="1">
                  <c:v>農林水産省_組織法人経営体_R5年産</c:v>
                </c:pt>
                <c:pt idx="2">
                  <c:v>農林水産省_個別経営体_30～50ha_R5年産</c:v>
                </c:pt>
              </c:strCache>
            </c:strRef>
          </c:cat>
          <c:val>
            <c:numRef>
              <c:f>(gurahu!$C$10,gurahu!$E$10,gurahu!$G$10)</c:f>
              <c:numCache>
                <c:formatCode>#,##0_ ;[Red]\-#,##0\ </c:formatCode>
                <c:ptCount val="3"/>
                <c:pt idx="0">
                  <c:v>0</c:v>
                </c:pt>
                <c:pt idx="1">
                  <c:v>10038</c:v>
                </c:pt>
                <c:pt idx="2">
                  <c:v>13479</c:v>
                </c:pt>
              </c:numCache>
            </c:numRef>
          </c:val>
          <c:extLst>
            <c:ext xmlns:c16="http://schemas.microsoft.com/office/drawing/2014/chart" uri="{C3380CC4-5D6E-409C-BE32-E72D297353CC}">
              <c16:uniqueId val="{00000010-2C9E-4BBB-B64A-D521446CBE71}"/>
            </c:ext>
          </c:extLst>
        </c:ser>
        <c:ser>
          <c:idx val="3"/>
          <c:order val="2"/>
          <c:tx>
            <c:strRef>
              <c:f>gurahu!$A$7</c:f>
              <c:strCache>
                <c:ptCount val="1"/>
                <c:pt idx="0">
                  <c:v>土地改良費</c:v>
                </c:pt>
              </c:strCache>
            </c:strRef>
          </c:tx>
          <c:spPr>
            <a:solidFill>
              <a:schemeClr val="accent4"/>
            </a:solidFill>
            <a:ln>
              <a:noFill/>
            </a:ln>
            <a:effectLst/>
          </c:spPr>
          <c:invertIfNegative val="0"/>
          <c:cat>
            <c:strRef>
              <c:f>(gurahu!$C$3,gurahu!$E$3,gurahu!$G$3)</c:f>
              <c:strCache>
                <c:ptCount val="3"/>
                <c:pt idx="0">
                  <c:v>調査結果</c:v>
                </c:pt>
                <c:pt idx="1">
                  <c:v>農林水産省_組織法人経営体_R5年産</c:v>
                </c:pt>
                <c:pt idx="2">
                  <c:v>農林水産省_個別経営体_30～50ha_R5年産</c:v>
                </c:pt>
              </c:strCache>
            </c:strRef>
          </c:cat>
          <c:val>
            <c:numRef>
              <c:f>(gurahu!$C$7,gurahu!$E$7,gurahu!$G$7)</c:f>
              <c:numCache>
                <c:formatCode>#,##0_ ;[Red]\-#,##0\ </c:formatCode>
                <c:ptCount val="3"/>
                <c:pt idx="0">
                  <c:v>0</c:v>
                </c:pt>
                <c:pt idx="1">
                  <c:v>3507</c:v>
                </c:pt>
                <c:pt idx="2">
                  <c:v>3832</c:v>
                </c:pt>
              </c:numCache>
            </c:numRef>
          </c:val>
          <c:extLst>
            <c:ext xmlns:c16="http://schemas.microsoft.com/office/drawing/2014/chart" uri="{C3380CC4-5D6E-409C-BE32-E72D297353CC}">
              <c16:uniqueId val="{0000000B-2C9E-4BBB-B64A-D521446CBE71}"/>
            </c:ext>
          </c:extLst>
        </c:ser>
        <c:ser>
          <c:idx val="4"/>
          <c:order val="3"/>
          <c:tx>
            <c:strRef>
              <c:f>gurahu!$A$8</c:f>
              <c:strCache>
                <c:ptCount val="1"/>
                <c:pt idx="0">
                  <c:v>減価償却費</c:v>
                </c:pt>
              </c:strCache>
            </c:strRef>
          </c:tx>
          <c:spPr>
            <a:solidFill>
              <a:schemeClr val="accent5"/>
            </a:solidFill>
            <a:ln>
              <a:noFill/>
            </a:ln>
            <a:effectLst/>
          </c:spPr>
          <c:invertIfNegative val="0"/>
          <c:cat>
            <c:strRef>
              <c:f>(gurahu!$C$3,gurahu!$E$3,gurahu!$G$3)</c:f>
              <c:strCache>
                <c:ptCount val="3"/>
                <c:pt idx="0">
                  <c:v>調査結果</c:v>
                </c:pt>
                <c:pt idx="1">
                  <c:v>農林水産省_組織法人経営体_R5年産</c:v>
                </c:pt>
                <c:pt idx="2">
                  <c:v>農林水産省_個別経営体_30～50ha_R5年産</c:v>
                </c:pt>
              </c:strCache>
            </c:strRef>
          </c:cat>
          <c:val>
            <c:numRef>
              <c:f>(gurahu!$C$8,gurahu!$E$8,gurahu!$G$8)</c:f>
              <c:numCache>
                <c:formatCode>#,##0_ ;[Red]\-#,##0\ </c:formatCode>
                <c:ptCount val="3"/>
                <c:pt idx="0">
                  <c:v>0</c:v>
                </c:pt>
                <c:pt idx="1">
                  <c:v>10160</c:v>
                </c:pt>
                <c:pt idx="2">
                  <c:v>14796</c:v>
                </c:pt>
              </c:numCache>
            </c:numRef>
          </c:val>
          <c:extLst>
            <c:ext xmlns:c16="http://schemas.microsoft.com/office/drawing/2014/chart" uri="{C3380CC4-5D6E-409C-BE32-E72D297353CC}">
              <c16:uniqueId val="{0000000C-2C9E-4BBB-B64A-D521446CBE71}"/>
            </c:ext>
          </c:extLst>
        </c:ser>
        <c:ser>
          <c:idx val="5"/>
          <c:order val="4"/>
          <c:tx>
            <c:strRef>
              <c:f>gurahu!$A$11</c:f>
              <c:strCache>
                <c:ptCount val="1"/>
                <c:pt idx="0">
                  <c:v>賃借料</c:v>
                </c:pt>
              </c:strCache>
            </c:strRef>
          </c:tx>
          <c:spPr>
            <a:solidFill>
              <a:schemeClr val="accent6"/>
            </a:solidFill>
            <a:ln>
              <a:noFill/>
            </a:ln>
            <a:effectLst/>
          </c:spPr>
          <c:invertIfNegative val="0"/>
          <c:cat>
            <c:strRef>
              <c:f>(gurahu!$C$3,gurahu!$E$3,gurahu!$G$3)</c:f>
              <c:strCache>
                <c:ptCount val="3"/>
                <c:pt idx="0">
                  <c:v>調査結果</c:v>
                </c:pt>
                <c:pt idx="1">
                  <c:v>農林水産省_組織法人経営体_R5年産</c:v>
                </c:pt>
                <c:pt idx="2">
                  <c:v>農林水産省_個別経営体_30～50ha_R5年産</c:v>
                </c:pt>
              </c:strCache>
            </c:strRef>
          </c:cat>
          <c:val>
            <c:numRef>
              <c:f>(gurahu!$C$11,gurahu!$E$11,gurahu!$G$11)</c:f>
              <c:numCache>
                <c:formatCode>#,##0_ ;[Red]\-#,##0\ </c:formatCode>
                <c:ptCount val="3"/>
                <c:pt idx="0">
                  <c:v>0</c:v>
                </c:pt>
                <c:pt idx="1">
                  <c:v>14079</c:v>
                </c:pt>
                <c:pt idx="2">
                  <c:v>3713</c:v>
                </c:pt>
              </c:numCache>
            </c:numRef>
          </c:val>
          <c:extLst>
            <c:ext xmlns:c16="http://schemas.microsoft.com/office/drawing/2014/chart" uri="{C3380CC4-5D6E-409C-BE32-E72D297353CC}">
              <c16:uniqueId val="{0000000D-2C9E-4BBB-B64A-D521446CBE71}"/>
            </c:ext>
          </c:extLst>
        </c:ser>
        <c:ser>
          <c:idx val="7"/>
          <c:order val="5"/>
          <c:tx>
            <c:strRef>
              <c:f>gurahu!$A$9</c:f>
              <c:strCache>
                <c:ptCount val="1"/>
                <c:pt idx="0">
                  <c:v>労務費</c:v>
                </c:pt>
              </c:strCache>
            </c:strRef>
          </c:tx>
          <c:spPr>
            <a:solidFill>
              <a:schemeClr val="accent2">
                <a:lumMod val="60000"/>
              </a:schemeClr>
            </a:solidFill>
            <a:ln>
              <a:noFill/>
            </a:ln>
            <a:effectLst/>
          </c:spPr>
          <c:invertIfNegative val="0"/>
          <c:cat>
            <c:strRef>
              <c:f>(gurahu!$C$3,gurahu!$E$3,gurahu!$G$3)</c:f>
              <c:strCache>
                <c:ptCount val="3"/>
                <c:pt idx="0">
                  <c:v>調査結果</c:v>
                </c:pt>
                <c:pt idx="1">
                  <c:v>農林水産省_組織法人経営体_R5年産</c:v>
                </c:pt>
                <c:pt idx="2">
                  <c:v>農林水産省_個別経営体_30～50ha_R5年産</c:v>
                </c:pt>
              </c:strCache>
            </c:strRef>
          </c:cat>
          <c:val>
            <c:numRef>
              <c:f>(gurahu!$C$9,gurahu!$E$9,gurahu!$G$9)</c:f>
              <c:numCache>
                <c:formatCode>#,##0_ ;[Red]\-#,##0\ </c:formatCode>
                <c:ptCount val="3"/>
                <c:pt idx="0">
                  <c:v>0</c:v>
                </c:pt>
                <c:pt idx="1">
                  <c:v>20456</c:v>
                </c:pt>
                <c:pt idx="2">
                  <c:v>18841</c:v>
                </c:pt>
              </c:numCache>
            </c:numRef>
          </c:val>
          <c:extLst>
            <c:ext xmlns:c16="http://schemas.microsoft.com/office/drawing/2014/chart" uri="{C3380CC4-5D6E-409C-BE32-E72D297353CC}">
              <c16:uniqueId val="{0000000F-2C9E-4BBB-B64A-D521446CBE71}"/>
            </c:ext>
          </c:extLst>
        </c:ser>
        <c:ser>
          <c:idx val="2"/>
          <c:order val="6"/>
          <c:tx>
            <c:strRef>
              <c:f>gurahu!$A$6</c:f>
              <c:strCache>
                <c:ptCount val="1"/>
                <c:pt idx="0">
                  <c:v>農業薬剤費</c:v>
                </c:pt>
              </c:strCache>
            </c:strRef>
          </c:tx>
          <c:spPr>
            <a:solidFill>
              <a:schemeClr val="accent3"/>
            </a:solidFill>
            <a:ln>
              <a:noFill/>
            </a:ln>
            <a:effectLst/>
          </c:spPr>
          <c:invertIfNegative val="0"/>
          <c:cat>
            <c:strRef>
              <c:f>(gurahu!$C$3,gurahu!$E$3,gurahu!$G$3)</c:f>
              <c:strCache>
                <c:ptCount val="3"/>
                <c:pt idx="0">
                  <c:v>調査結果</c:v>
                </c:pt>
                <c:pt idx="1">
                  <c:v>農林水産省_組織法人経営体_R5年産</c:v>
                </c:pt>
                <c:pt idx="2">
                  <c:v>農林水産省_個別経営体_30～50ha_R5年産</c:v>
                </c:pt>
              </c:strCache>
            </c:strRef>
          </c:cat>
          <c:val>
            <c:numRef>
              <c:f>(gurahu!$C$6,gurahu!$E$6,gurahu!$G$6)</c:f>
              <c:numCache>
                <c:formatCode>#,##0_ ;[Red]\-#,##0\ </c:formatCode>
                <c:ptCount val="3"/>
                <c:pt idx="0">
                  <c:v>0</c:v>
                </c:pt>
                <c:pt idx="1">
                  <c:v>7927</c:v>
                </c:pt>
                <c:pt idx="2">
                  <c:v>6878</c:v>
                </c:pt>
              </c:numCache>
            </c:numRef>
          </c:val>
          <c:extLst>
            <c:ext xmlns:c16="http://schemas.microsoft.com/office/drawing/2014/chart" uri="{C3380CC4-5D6E-409C-BE32-E72D297353CC}">
              <c16:uniqueId val="{0000000A-2C9E-4BBB-B64A-D521446CBE71}"/>
            </c:ext>
          </c:extLst>
        </c:ser>
        <c:ser>
          <c:idx val="1"/>
          <c:order val="7"/>
          <c:tx>
            <c:strRef>
              <c:f>gurahu!$A$5</c:f>
              <c:strCache>
                <c:ptCount val="1"/>
                <c:pt idx="0">
                  <c:v>肥料費</c:v>
                </c:pt>
              </c:strCache>
            </c:strRef>
          </c:tx>
          <c:spPr>
            <a:solidFill>
              <a:schemeClr val="accent2"/>
            </a:solidFill>
            <a:ln>
              <a:noFill/>
            </a:ln>
            <a:effectLst/>
          </c:spPr>
          <c:invertIfNegative val="0"/>
          <c:cat>
            <c:strRef>
              <c:f>(gurahu!$C$3,gurahu!$E$3,gurahu!$G$3)</c:f>
              <c:strCache>
                <c:ptCount val="3"/>
                <c:pt idx="0">
                  <c:v>調査結果</c:v>
                </c:pt>
                <c:pt idx="1">
                  <c:v>農林水産省_組織法人経営体_R5年産</c:v>
                </c:pt>
                <c:pt idx="2">
                  <c:v>農林水産省_個別経営体_30～50ha_R5年産</c:v>
                </c:pt>
              </c:strCache>
            </c:strRef>
          </c:cat>
          <c:val>
            <c:numRef>
              <c:f>(gurahu!$C$5,gurahu!$E$5,gurahu!$G$5)</c:f>
              <c:numCache>
                <c:formatCode>#,##0_ ;[Red]\-#,##0\ </c:formatCode>
                <c:ptCount val="3"/>
                <c:pt idx="0">
                  <c:v>0</c:v>
                </c:pt>
                <c:pt idx="1">
                  <c:v>11579</c:v>
                </c:pt>
                <c:pt idx="2">
                  <c:v>10818</c:v>
                </c:pt>
              </c:numCache>
            </c:numRef>
          </c:val>
          <c:extLst>
            <c:ext xmlns:c16="http://schemas.microsoft.com/office/drawing/2014/chart" uri="{C3380CC4-5D6E-409C-BE32-E72D297353CC}">
              <c16:uniqueId val="{00000009-2C9E-4BBB-B64A-D521446CBE71}"/>
            </c:ext>
          </c:extLst>
        </c:ser>
        <c:ser>
          <c:idx val="0"/>
          <c:order val="8"/>
          <c:tx>
            <c:strRef>
              <c:f>gurahu!$A$4</c:f>
              <c:strCache>
                <c:ptCount val="1"/>
                <c:pt idx="0">
                  <c:v>種苗費</c:v>
                </c:pt>
              </c:strCache>
            </c:strRef>
          </c:tx>
          <c:spPr>
            <a:solidFill>
              <a:schemeClr val="accent1"/>
            </a:solidFill>
            <a:ln>
              <a:noFill/>
            </a:ln>
            <a:effectLst/>
          </c:spPr>
          <c:invertIfNegative val="0"/>
          <c:cat>
            <c:strRef>
              <c:f>(gurahu!$C$3,gurahu!$E$3,gurahu!$G$3)</c:f>
              <c:strCache>
                <c:ptCount val="3"/>
                <c:pt idx="0">
                  <c:v>調査結果</c:v>
                </c:pt>
                <c:pt idx="1">
                  <c:v>農林水産省_組織法人経営体_R5年産</c:v>
                </c:pt>
                <c:pt idx="2">
                  <c:v>農林水産省_個別経営体_30～50ha_R5年産</c:v>
                </c:pt>
              </c:strCache>
            </c:strRef>
          </c:cat>
          <c:val>
            <c:numRef>
              <c:f>(gurahu!$C$4,gurahu!$E$4,gurahu!$G$4)</c:f>
              <c:numCache>
                <c:formatCode>#,##0_ ;[Red]\-#,##0\ </c:formatCode>
                <c:ptCount val="3"/>
                <c:pt idx="0">
                  <c:v>0</c:v>
                </c:pt>
                <c:pt idx="1">
                  <c:v>4376</c:v>
                </c:pt>
                <c:pt idx="2">
                  <c:v>2742</c:v>
                </c:pt>
              </c:numCache>
            </c:numRef>
          </c:val>
          <c:extLst>
            <c:ext xmlns:c16="http://schemas.microsoft.com/office/drawing/2014/chart" uri="{C3380CC4-5D6E-409C-BE32-E72D297353CC}">
              <c16:uniqueId val="{00000000-2C9E-4BBB-B64A-D521446CBE71}"/>
            </c:ext>
          </c:extLst>
        </c:ser>
        <c:dLbls>
          <c:showLegendKey val="0"/>
          <c:showVal val="0"/>
          <c:showCatName val="0"/>
          <c:showSerName val="0"/>
          <c:showPercent val="0"/>
          <c:showBubbleSize val="0"/>
        </c:dLbls>
        <c:gapWidth val="75"/>
        <c:overlap val="100"/>
        <c:serLines>
          <c:spPr>
            <a:ln w="9525" cap="flat" cmpd="sng" algn="ctr">
              <a:solidFill>
                <a:schemeClr val="tx1">
                  <a:lumMod val="35000"/>
                  <a:lumOff val="65000"/>
                </a:schemeClr>
              </a:solidFill>
              <a:round/>
            </a:ln>
            <a:effectLst/>
          </c:spPr>
        </c:serLines>
        <c:axId val="586682912"/>
        <c:axId val="586685536"/>
      </c:barChart>
      <c:lineChart>
        <c:grouping val="standard"/>
        <c:varyColors val="0"/>
        <c:ser>
          <c:idx val="9"/>
          <c:order val="9"/>
          <c:tx>
            <c:strRef>
              <c:f>gurahu!$A$13</c:f>
              <c:strCache>
                <c:ptCount val="1"/>
                <c:pt idx="0">
                  <c:v>10aあたり生産コスト</c:v>
                </c:pt>
              </c:strCache>
            </c:strRef>
          </c:tx>
          <c:spPr>
            <a:ln w="28575" cap="rnd">
              <a:noFill/>
              <a:round/>
            </a:ln>
            <a:effectLst/>
          </c:spPr>
          <c:marker>
            <c:symbol val="none"/>
          </c:marker>
          <c:dLbls>
            <c:dLbl>
              <c:idx val="0"/>
              <c:layout>
                <c:manualLayout>
                  <c:x val="-4.2661498708010337E-2"/>
                  <c:y val="-8.29482695677821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E2E-41C2-80DF-C5BB54600AFE}"/>
                </c:ext>
              </c:extLst>
            </c:dLbl>
            <c:dLbl>
              <c:idx val="1"/>
              <c:layout>
                <c:manualLayout>
                  <c:x val="-4.5943152454780423E-2"/>
                  <c:y val="-6.54854759745648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E2E-41C2-80DF-C5BB54600AFE}"/>
                </c:ext>
              </c:extLst>
            </c:dLbl>
            <c:dLbl>
              <c:idx val="2"/>
              <c:layout>
                <c:manualLayout>
                  <c:x val="-4.9224806201550508E-2"/>
                  <c:y val="-6.9851174372869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E2E-41C2-80DF-C5BB54600AFE}"/>
                </c:ext>
              </c:extLst>
            </c:dLbl>
            <c:numFmt formatCode="#,##0_);[Red]\(#,##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(gurahu!$C$3,gurahu!$E$3,gurahu!$G$3)</c:f>
              <c:strCache>
                <c:ptCount val="3"/>
                <c:pt idx="0">
                  <c:v>調査結果</c:v>
                </c:pt>
                <c:pt idx="1">
                  <c:v>農林水産省_組織法人経営体_R5年産</c:v>
                </c:pt>
                <c:pt idx="2">
                  <c:v>農林水産省_個別経営体_30～50ha_R5年産</c:v>
                </c:pt>
              </c:strCache>
            </c:strRef>
          </c:cat>
          <c:val>
            <c:numRef>
              <c:f>(gurahu!$C$13,gurahu!$E$13,gurahu!$G$13)</c:f>
              <c:numCache>
                <c:formatCode>#,##0_ ;[Red]\-#,##0\ </c:formatCode>
                <c:ptCount val="3"/>
                <c:pt idx="0">
                  <c:v>0</c:v>
                </c:pt>
                <c:pt idx="1">
                  <c:v>99462</c:v>
                </c:pt>
                <c:pt idx="2">
                  <c:v>92062</c:v>
                </c:pt>
              </c:numCache>
            </c:numRef>
          </c:val>
          <c:smooth val="0"/>
          <c:extLst>
            <c:ext xmlns:c16="http://schemas.microsoft.com/office/drawing/2014/chart" uri="{C3380CC4-5D6E-409C-BE32-E72D297353CC}">
              <c16:uniqueId val="{00000001-BE2E-41C2-80DF-C5BB54600AFE}"/>
            </c:ext>
          </c:extLst>
        </c:ser>
        <c:dLbls>
          <c:showLegendKey val="0"/>
          <c:showVal val="0"/>
          <c:showCatName val="0"/>
          <c:showSerName val="0"/>
          <c:showPercent val="0"/>
          <c:showBubbleSize val="0"/>
        </c:dLbls>
        <c:marker val="1"/>
        <c:smooth val="0"/>
        <c:axId val="586682912"/>
        <c:axId val="586685536"/>
      </c:lineChart>
      <c:catAx>
        <c:axId val="5866829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586685536"/>
        <c:crosses val="autoZero"/>
        <c:auto val="1"/>
        <c:lblAlgn val="ctr"/>
        <c:lblOffset val="100"/>
        <c:tickMarkSkip val="2"/>
        <c:noMultiLvlLbl val="0"/>
      </c:catAx>
      <c:valAx>
        <c:axId val="586685536"/>
        <c:scaling>
          <c:orientation val="minMax"/>
          <c:max val="150000"/>
          <c:min val="0"/>
        </c:scaling>
        <c:delete val="0"/>
        <c:axPos val="l"/>
        <c:numFmt formatCode="#,##0_ ;[Red]\-#,##0\ " sourceLinked="1"/>
        <c:majorTickMark val="none"/>
        <c:minorTickMark val="none"/>
        <c:tickLblPos val="nextTo"/>
        <c:spPr>
          <a:noFill/>
          <a:ln>
            <a:noFill/>
          </a:ln>
          <a:effectLst/>
        </c:spPr>
        <c:txPr>
          <a:bodyPr rot="-60000000" spcFirstLastPara="1" vertOverflow="ellipsis" vert="horz" wrap="square" anchor="ctr" anchorCtr="1"/>
          <a:lstStyle/>
          <a:p>
            <a:pPr>
              <a:defRPr sz="5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586682912"/>
        <c:crosses val="autoZero"/>
        <c:crossBetween val="between"/>
      </c:valAx>
      <c:spPr>
        <a:noFill/>
        <a:ln>
          <a:noFill/>
        </a:ln>
        <a:effectLst/>
      </c:spPr>
    </c:plotArea>
    <c:legend>
      <c:legendPos val="b"/>
      <c:legendEntry>
        <c:idx val="9"/>
        <c:delete val="1"/>
      </c:legendEntry>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sz="900">
          <a:solidFill>
            <a:sysClr val="windowText" lastClr="000000"/>
          </a:solidFill>
          <a:latin typeface="BIZ UDPゴシック" panose="020B0400000000000000" pitchFamily="50" charset="-128"/>
          <a:ea typeface="BIZ UDPゴシック" panose="020B0400000000000000"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9062275810217736E-3"/>
          <c:y val="7.5225701208809174E-3"/>
          <c:w val="0.9960934027777778"/>
          <c:h val="0.9960934027777778"/>
        </c:manualLayout>
      </c:layout>
      <c:doughnutChart>
        <c:varyColors val="1"/>
        <c:ser>
          <c:idx val="0"/>
          <c:order val="0"/>
          <c:explosion val="1"/>
          <c:dLbls>
            <c:dLbl>
              <c:idx val="0"/>
              <c:layout>
                <c:manualLayout>
                  <c:x val="1.1862085971168593E-2"/>
                  <c:y val="-6.1227164174263826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7297-4BEA-83B5-B3595D9A8974}"/>
                </c:ext>
              </c:extLst>
            </c:dLbl>
            <c:dLbl>
              <c:idx val="2"/>
              <c:layout>
                <c:manualLayout>
                  <c:x val="8.8965644783764342E-2"/>
                  <c:y val="-8.3491587510359747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7297-4BEA-83B5-B3595D9A8974}"/>
                </c:ext>
              </c:extLst>
            </c:dLbl>
            <c:dLbl>
              <c:idx val="3"/>
              <c:layout>
                <c:manualLayout>
                  <c:x val="7.7103558812595854E-2"/>
                  <c:y val="-2.7830529170119966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7297-4BEA-83B5-B3595D9A8974}"/>
                </c:ext>
              </c:extLst>
            </c:dLbl>
            <c:dLbl>
              <c:idx val="4"/>
              <c:layout>
                <c:manualLayout>
                  <c:x val="5.3379386870258561E-2"/>
                  <c:y val="3.3396635004143901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7297-4BEA-83B5-B3595D9A8974}"/>
                </c:ext>
              </c:extLst>
            </c:dLbl>
            <c:spPr>
              <a:solidFill>
                <a:sysClr val="window" lastClr="FFFFFF"/>
              </a:solidFill>
              <a:ln>
                <a:solidFill>
                  <a:sysClr val="windowText" lastClr="000000">
                    <a:lumMod val="65000"/>
                    <a:lumOff val="35000"/>
                  </a:sysClr>
                </a:solidFill>
              </a:ln>
              <a:effectLst/>
            </c:spPr>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c15:spPr>
              </c:ext>
            </c:extLst>
          </c:dLbls>
          <c:cat>
            <c:strRef>
              <c:f>gurahu!$A$4:$A$12</c:f>
              <c:strCache>
                <c:ptCount val="9"/>
                <c:pt idx="0">
                  <c:v>種苗費</c:v>
                </c:pt>
                <c:pt idx="1">
                  <c:v>肥料費</c:v>
                </c:pt>
                <c:pt idx="2">
                  <c:v>農業薬剤費</c:v>
                </c:pt>
                <c:pt idx="3">
                  <c:v>土地改良費</c:v>
                </c:pt>
                <c:pt idx="4">
                  <c:v>減価償却費</c:v>
                </c:pt>
                <c:pt idx="5">
                  <c:v>労務費</c:v>
                </c:pt>
                <c:pt idx="6">
                  <c:v>地代</c:v>
                </c:pt>
                <c:pt idx="7">
                  <c:v>賃借料</c:v>
                </c:pt>
                <c:pt idx="8">
                  <c:v>その他物財費</c:v>
                </c:pt>
              </c:strCache>
            </c:strRef>
          </c:cat>
          <c:val>
            <c:numRef>
              <c:f>gurahu!$H$4:$H$12</c:f>
              <c:numCache>
                <c:formatCode>0.00%</c:formatCode>
                <c:ptCount val="9"/>
                <c:pt idx="0">
                  <c:v>2.9784275814125263E-2</c:v>
                </c:pt>
                <c:pt idx="1">
                  <c:v>0.11750776650518129</c:v>
                </c:pt>
                <c:pt idx="2">
                  <c:v>7.471052117051552E-2</c:v>
                </c:pt>
                <c:pt idx="3">
                  <c:v>4.1624122873715537E-2</c:v>
                </c:pt>
                <c:pt idx="4">
                  <c:v>0.1607177771501814</c:v>
                </c:pt>
                <c:pt idx="5">
                  <c:v>0.204655558210771</c:v>
                </c:pt>
                <c:pt idx="6">
                  <c:v>0.14641220047359388</c:v>
                </c:pt>
                <c:pt idx="7">
                  <c:v>4.0331515717668527E-2</c:v>
                </c:pt>
                <c:pt idx="8">
                  <c:v>0.18425626208424759</c:v>
                </c:pt>
              </c:numCache>
            </c:numRef>
          </c:val>
          <c:extLst xmlns:c15="http://schemas.microsoft.com/office/drawing/2012/chart">
            <c:ext xmlns:c16="http://schemas.microsoft.com/office/drawing/2014/chart" uri="{C3380CC4-5D6E-409C-BE32-E72D297353CC}">
              <c16:uniqueId val="{00000006-7297-4BEA-83B5-B3595D9A8974}"/>
            </c:ext>
          </c:extLst>
        </c:ser>
        <c:dLbls>
          <c:showLegendKey val="0"/>
          <c:showVal val="0"/>
          <c:showCatName val="0"/>
          <c:showSerName val="0"/>
          <c:showPercent val="0"/>
          <c:showBubbleSize val="0"/>
          <c:showLeaderLines val="0"/>
        </c:dLbls>
        <c:firstSliceAng val="0"/>
        <c:holeSize val="30"/>
        <c:extLst/>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5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9060821678289022E-3"/>
          <c:y val="3.4551492395691399E-2"/>
          <c:w val="0.9960934027777778"/>
          <c:h val="0.9960934027777778"/>
        </c:manualLayout>
      </c:layout>
      <c:doughnutChart>
        <c:varyColors val="1"/>
        <c:ser>
          <c:idx val="0"/>
          <c:order val="0"/>
          <c:explosion val="1"/>
          <c:dLbls>
            <c:dLbl>
              <c:idx val="0"/>
              <c:layout>
                <c:manualLayout>
                  <c:x val="-5.9310429855843512E-3"/>
                  <c:y val="-0.10575601084645569"/>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30-4ADB-AF5C-32E4A88B2F58}"/>
                </c:ext>
              </c:extLst>
            </c:dLbl>
            <c:dLbl>
              <c:idx val="1"/>
              <c:layout>
                <c:manualLayout>
                  <c:x val="5.9310429855842966E-3"/>
                  <c:y val="0"/>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30-4ADB-AF5C-32E4A88B2F58}"/>
                </c:ext>
              </c:extLst>
            </c:dLbl>
            <c:dLbl>
              <c:idx val="2"/>
              <c:layout>
                <c:manualLayout>
                  <c:x val="8.8965644783764342E-2"/>
                  <c:y val="-6.6793270008287817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30-4ADB-AF5C-32E4A88B2F58}"/>
                </c:ext>
              </c:extLst>
            </c:dLbl>
            <c:dLbl>
              <c:idx val="3"/>
              <c:layout>
                <c:manualLayout>
                  <c:x val="0.10675877374051734"/>
                  <c:y val="-2.7830529170119942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A30-4ADB-AF5C-32E4A88B2F58}"/>
                </c:ext>
              </c:extLst>
            </c:dLbl>
            <c:spPr>
              <a:solidFill>
                <a:sysClr val="window" lastClr="FFFFFF"/>
              </a:solidFill>
              <a:ln>
                <a:solidFill>
                  <a:sysClr val="windowText" lastClr="000000">
                    <a:lumMod val="65000"/>
                    <a:lumOff val="35000"/>
                  </a:sysClr>
                </a:solidFill>
              </a:ln>
              <a:effectLst/>
            </c:spPr>
            <c:txPr>
              <a:bodyPr wrap="square" lIns="38100" tIns="19050" rIns="38100" bIns="19050" anchor="ctr">
                <a:spAutoFit/>
              </a:bodyPr>
              <a:lstStyle/>
              <a:p>
                <a:pPr>
                  <a:defRPr sz="500"/>
                </a:pPr>
                <a:endParaRPr lang="ja-JP"/>
              </a:p>
            </c:txPr>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c15:spPr>
              </c:ext>
            </c:extLst>
          </c:dLbls>
          <c:cat>
            <c:strRef>
              <c:f>gurahu!$A$4:$A$12</c:f>
              <c:strCache>
                <c:ptCount val="9"/>
                <c:pt idx="0">
                  <c:v>種苗費</c:v>
                </c:pt>
                <c:pt idx="1">
                  <c:v>肥料費</c:v>
                </c:pt>
                <c:pt idx="2">
                  <c:v>農業薬剤費</c:v>
                </c:pt>
                <c:pt idx="3">
                  <c:v>土地改良費</c:v>
                </c:pt>
                <c:pt idx="4">
                  <c:v>減価償却費</c:v>
                </c:pt>
                <c:pt idx="5">
                  <c:v>労務費</c:v>
                </c:pt>
                <c:pt idx="6">
                  <c:v>地代</c:v>
                </c:pt>
                <c:pt idx="7">
                  <c:v>賃借料</c:v>
                </c:pt>
                <c:pt idx="8">
                  <c:v>その他物財費</c:v>
                </c:pt>
              </c:strCache>
            </c:strRef>
          </c:cat>
          <c:val>
            <c:numRef>
              <c:f>gurahu!$D$4:$D$12</c:f>
              <c:numCache>
                <c:formatCode>0.00%</c:formatCode>
                <c:ptCount val="9"/>
                <c:pt idx="0">
                  <c:v>0</c:v>
                </c:pt>
                <c:pt idx="1">
                  <c:v>0</c:v>
                </c:pt>
                <c:pt idx="2">
                  <c:v>0</c:v>
                </c:pt>
                <c:pt idx="3">
                  <c:v>0</c:v>
                </c:pt>
                <c:pt idx="4">
                  <c:v>0</c:v>
                </c:pt>
                <c:pt idx="5">
                  <c:v>0</c:v>
                </c:pt>
                <c:pt idx="6">
                  <c:v>0</c:v>
                </c:pt>
                <c:pt idx="7">
                  <c:v>0</c:v>
                </c:pt>
                <c:pt idx="8">
                  <c:v>0</c:v>
                </c:pt>
              </c:numCache>
            </c:numRef>
          </c:val>
          <c:extLst xmlns:c15="http://schemas.microsoft.com/office/drawing/2012/chart">
            <c:ext xmlns:c16="http://schemas.microsoft.com/office/drawing/2014/chart" uri="{C3380CC4-5D6E-409C-BE32-E72D297353CC}">
              <c16:uniqueId val="{00000006-0A30-4ADB-AF5C-32E4A88B2F58}"/>
            </c:ext>
          </c:extLst>
        </c:ser>
        <c:dLbls>
          <c:showLegendKey val="0"/>
          <c:showVal val="0"/>
          <c:showCatName val="0"/>
          <c:showSerName val="0"/>
          <c:showPercent val="0"/>
          <c:showBubbleSize val="0"/>
          <c:showLeaderLines val="0"/>
        </c:dLbls>
        <c:firstSliceAng val="0"/>
        <c:holeSize val="30"/>
        <c:extLst/>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8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9060821678289022E-3"/>
          <c:y val="3.4551492395691399E-2"/>
          <c:w val="0.9960934027777778"/>
          <c:h val="0.9960934027777778"/>
        </c:manualLayout>
      </c:layout>
      <c:doughnutChart>
        <c:varyColors val="1"/>
        <c:ser>
          <c:idx val="0"/>
          <c:order val="0"/>
          <c:explosion val="1"/>
          <c:dLbls>
            <c:dLbl>
              <c:idx val="1"/>
              <c:layout>
                <c:manualLayout>
                  <c:x val="4.7448343884674372E-2"/>
                  <c:y val="-7.792548167633577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50D-4B33-BCBC-5B2959601FB6}"/>
                </c:ext>
              </c:extLst>
            </c:dLbl>
            <c:dLbl>
              <c:idx val="2"/>
              <c:layout>
                <c:manualLayout>
                  <c:x val="9.4896687769348745E-2"/>
                  <c:y val="-4.4528846672191869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C50D-4B33-BCBC-5B2959601FB6}"/>
                </c:ext>
              </c:extLst>
            </c:dLbl>
            <c:dLbl>
              <c:idx val="4"/>
              <c:layout>
                <c:manualLayout>
                  <c:x val="5.3379386870258561E-2"/>
                  <c:y val="5.0094952506215852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C50D-4B33-BCBC-5B2959601FB6}"/>
                </c:ext>
              </c:extLst>
            </c:dLbl>
            <c:spPr>
              <a:solidFill>
                <a:sysClr val="window" lastClr="FFFFFF"/>
              </a:solidFill>
              <a:ln>
                <a:solidFill>
                  <a:sysClr val="windowText" lastClr="000000">
                    <a:lumMod val="65000"/>
                    <a:lumOff val="35000"/>
                  </a:sysClr>
                </a:solidFill>
              </a:ln>
              <a:effectLst/>
            </c:spPr>
            <c:txPr>
              <a:bodyPr wrap="square" lIns="38100" tIns="19050" rIns="38100" bIns="19050" anchor="ctr">
                <a:spAutoFit/>
              </a:bodyPr>
              <a:lstStyle/>
              <a:p>
                <a:pPr>
                  <a:defRPr sz="500"/>
                </a:pPr>
                <a:endParaRPr lang="ja-JP"/>
              </a:p>
            </c:txPr>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c15:spPr>
              </c:ext>
            </c:extLst>
          </c:dLbls>
          <c:cat>
            <c:strRef>
              <c:f>gurahu!$A$4:$A$12</c:f>
              <c:strCache>
                <c:ptCount val="9"/>
                <c:pt idx="0">
                  <c:v>種苗費</c:v>
                </c:pt>
                <c:pt idx="1">
                  <c:v>肥料費</c:v>
                </c:pt>
                <c:pt idx="2">
                  <c:v>農業薬剤費</c:v>
                </c:pt>
                <c:pt idx="3">
                  <c:v>土地改良費</c:v>
                </c:pt>
                <c:pt idx="4">
                  <c:v>減価償却費</c:v>
                </c:pt>
                <c:pt idx="5">
                  <c:v>労務費</c:v>
                </c:pt>
                <c:pt idx="6">
                  <c:v>地代</c:v>
                </c:pt>
                <c:pt idx="7">
                  <c:v>賃借料</c:v>
                </c:pt>
                <c:pt idx="8">
                  <c:v>その他物財費</c:v>
                </c:pt>
              </c:strCache>
            </c:strRef>
          </c:cat>
          <c:val>
            <c:numRef>
              <c:f>gurahu!$F$4:$F$12</c:f>
              <c:numCache>
                <c:formatCode>0.00%</c:formatCode>
                <c:ptCount val="9"/>
                <c:pt idx="0">
                  <c:v>4.3996702258148841E-2</c:v>
                </c:pt>
                <c:pt idx="1">
                  <c:v>0.11641631980052683</c:v>
                </c:pt>
                <c:pt idx="2">
                  <c:v>7.9698779433351435E-2</c:v>
                </c:pt>
                <c:pt idx="3">
                  <c:v>3.5259697170778787E-2</c:v>
                </c:pt>
                <c:pt idx="4">
                  <c:v>0.10214956465785928</c:v>
                </c:pt>
                <c:pt idx="5">
                  <c:v>0.20566648569302851</c:v>
                </c:pt>
                <c:pt idx="6">
                  <c:v>0.1009229655546842</c:v>
                </c:pt>
                <c:pt idx="7">
                  <c:v>0.14155154732460637</c:v>
                </c:pt>
                <c:pt idx="8">
                  <c:v>0.17433793810701576</c:v>
                </c:pt>
              </c:numCache>
            </c:numRef>
          </c:val>
          <c:extLst xmlns:c15="http://schemas.microsoft.com/office/drawing/2012/chart">
            <c:ext xmlns:c16="http://schemas.microsoft.com/office/drawing/2014/chart" uri="{C3380CC4-5D6E-409C-BE32-E72D297353CC}">
              <c16:uniqueId val="{00000004-C50D-4B33-BCBC-5B2959601FB6}"/>
            </c:ext>
          </c:extLst>
        </c:ser>
        <c:dLbls>
          <c:showLegendKey val="0"/>
          <c:showVal val="0"/>
          <c:showCatName val="0"/>
          <c:showSerName val="0"/>
          <c:showPercent val="0"/>
          <c:showBubbleSize val="0"/>
          <c:showLeaderLines val="0"/>
        </c:dLbls>
        <c:firstSliceAng val="0"/>
        <c:holeSize val="30"/>
        <c:extLst/>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8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1528671</xdr:colOff>
      <xdr:row>0</xdr:row>
      <xdr:rowOff>144741</xdr:rowOff>
    </xdr:from>
    <xdr:to>
      <xdr:col>11</xdr:col>
      <xdr:colOff>904875</xdr:colOff>
      <xdr:row>3</xdr:row>
      <xdr:rowOff>85912</xdr:rowOff>
    </xdr:to>
    <xdr:sp macro="" textlink="">
      <xdr:nvSpPr>
        <xdr:cNvPr id="2" name="正方形/長方形 1">
          <a:extLst>
            <a:ext uri="{FF2B5EF4-FFF2-40B4-BE49-F238E27FC236}">
              <a16:creationId xmlns:a16="http://schemas.microsoft.com/office/drawing/2014/main" id="{4EC18539-0157-47AC-843D-3E7929BCD236}"/>
            </a:ext>
          </a:extLst>
        </xdr:cNvPr>
        <xdr:cNvSpPr/>
      </xdr:nvSpPr>
      <xdr:spPr>
        <a:xfrm>
          <a:off x="10847296" y="144741"/>
          <a:ext cx="2154329" cy="560296"/>
        </a:xfrm>
        <a:prstGeom prst="rect">
          <a:avLst/>
        </a:prstGeom>
        <a:solidFill>
          <a:srgbClr val="FF0000"/>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chemeClr val="bg1"/>
              </a:solidFill>
              <a:latin typeface="Meiryo UI" panose="020B0604030504040204" pitchFamily="50" charset="-128"/>
              <a:ea typeface="Meiryo UI" panose="020B0604030504040204" pitchFamily="50" charset="-128"/>
            </a:rPr>
            <a:t>入力手順</a:t>
          </a:r>
          <a:r>
            <a:rPr kumimoji="1" lang="en-US" altLang="ja-JP" sz="1800" b="1">
              <a:solidFill>
                <a:schemeClr val="bg1"/>
              </a:solidFill>
              <a:latin typeface="Meiryo UI" panose="020B0604030504040204" pitchFamily="50" charset="-128"/>
              <a:ea typeface="Meiryo UI" panose="020B0604030504040204" pitchFamily="50" charset="-128"/>
            </a:rPr>
            <a:t>【</a:t>
          </a:r>
          <a:r>
            <a:rPr kumimoji="1" lang="ja-JP" altLang="en-US" sz="1800" b="1">
              <a:solidFill>
                <a:schemeClr val="bg1"/>
              </a:solidFill>
              <a:latin typeface="Meiryo UI" panose="020B0604030504040204" pitchFamily="50" charset="-128"/>
              <a:ea typeface="Meiryo UI" panose="020B0604030504040204" pitchFamily="50" charset="-128"/>
            </a:rPr>
            <a:t>法人用</a:t>
          </a:r>
          <a:r>
            <a:rPr kumimoji="1" lang="en-US" altLang="ja-JP" sz="1800" b="1">
              <a:solidFill>
                <a:schemeClr val="bg1"/>
              </a:solidFill>
              <a:latin typeface="Meiryo UI" panose="020B0604030504040204" pitchFamily="50" charset="-128"/>
              <a:ea typeface="Meiryo UI" panose="020B0604030504040204" pitchFamily="50" charset="-128"/>
            </a:rPr>
            <a:t>】</a:t>
          </a:r>
          <a:endParaRPr kumimoji="1" lang="ja-JP" altLang="en-US" sz="1800" b="1">
            <a:solidFill>
              <a:schemeClr val="bg1"/>
            </a:solidFill>
            <a:latin typeface="Meiryo UI" panose="020B0604030504040204" pitchFamily="50" charset="-128"/>
            <a:ea typeface="Meiryo UI" panose="020B0604030504040204" pitchFamily="50" charset="-128"/>
          </a:endParaRPr>
        </a:p>
      </xdr:txBody>
    </xdr:sp>
    <xdr:clientData/>
  </xdr:twoCellAnchor>
  <xdr:twoCellAnchor>
    <xdr:from>
      <xdr:col>3</xdr:col>
      <xdr:colOff>16808</xdr:colOff>
      <xdr:row>1</xdr:row>
      <xdr:rowOff>201706</xdr:rowOff>
    </xdr:from>
    <xdr:to>
      <xdr:col>7</xdr:col>
      <xdr:colOff>1176617</xdr:colOff>
      <xdr:row>5</xdr:row>
      <xdr:rowOff>33619</xdr:rowOff>
    </xdr:to>
    <xdr:sp macro="" textlink="">
      <xdr:nvSpPr>
        <xdr:cNvPr id="3" name="正方形/長方形 2">
          <a:extLst>
            <a:ext uri="{FF2B5EF4-FFF2-40B4-BE49-F238E27FC236}">
              <a16:creationId xmlns:a16="http://schemas.microsoft.com/office/drawing/2014/main" id="{8E639B73-D87E-4F32-91D7-6220E6D12EF2}"/>
            </a:ext>
          </a:extLst>
        </xdr:cNvPr>
        <xdr:cNvSpPr/>
      </xdr:nvSpPr>
      <xdr:spPr>
        <a:xfrm>
          <a:off x="2280396" y="403412"/>
          <a:ext cx="5911103" cy="683560"/>
        </a:xfrm>
        <a:prstGeom prst="rect">
          <a:avLst/>
        </a:prstGeom>
        <a:noFill/>
        <a:ln w="38100">
          <a:solidFill>
            <a:srgbClr val="FF0000"/>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1580029</xdr:colOff>
      <xdr:row>1</xdr:row>
      <xdr:rowOff>110378</xdr:rowOff>
    </xdr:from>
    <xdr:to>
      <xdr:col>3</xdr:col>
      <xdr:colOff>151147</xdr:colOff>
      <xdr:row>2</xdr:row>
      <xdr:rowOff>149466</xdr:rowOff>
    </xdr:to>
    <xdr:sp macro="" textlink="">
      <xdr:nvSpPr>
        <xdr:cNvPr id="4" name="楕円 3">
          <a:extLst>
            <a:ext uri="{FF2B5EF4-FFF2-40B4-BE49-F238E27FC236}">
              <a16:creationId xmlns:a16="http://schemas.microsoft.com/office/drawing/2014/main" id="{475EC223-29F4-4241-B9C5-8169543CF609}"/>
            </a:ext>
          </a:extLst>
        </xdr:cNvPr>
        <xdr:cNvSpPr/>
      </xdr:nvSpPr>
      <xdr:spPr>
        <a:xfrm>
          <a:off x="2162735" y="312084"/>
          <a:ext cx="252000" cy="252000"/>
        </a:xfrm>
        <a:prstGeom prst="ellipse">
          <a:avLst/>
        </a:prstGeom>
        <a:solidFill>
          <a:schemeClr val="tx2"/>
        </a:solidFill>
        <a:ln>
          <a:solidFill>
            <a:schemeClr val="tx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00" b="1">
              <a:latin typeface="Meiryo UI" panose="020B0604030504040204" pitchFamily="50" charset="-128"/>
              <a:ea typeface="Meiryo UI" panose="020B0604030504040204" pitchFamily="50" charset="-128"/>
            </a:rPr>
            <a:t>1</a:t>
          </a:r>
          <a:endParaRPr kumimoji="1" lang="ja-JP" altLang="en-US" sz="1000" b="1">
            <a:latin typeface="Meiryo UI" panose="020B0604030504040204" pitchFamily="50" charset="-128"/>
            <a:ea typeface="Meiryo UI" panose="020B0604030504040204" pitchFamily="50" charset="-128"/>
          </a:endParaRPr>
        </a:p>
      </xdr:txBody>
    </xdr:sp>
    <xdr:clientData/>
  </xdr:twoCellAnchor>
  <xdr:twoCellAnchor>
    <xdr:from>
      <xdr:col>3</xdr:col>
      <xdr:colOff>833159</xdr:colOff>
      <xdr:row>1</xdr:row>
      <xdr:rowOff>156882</xdr:rowOff>
    </xdr:from>
    <xdr:to>
      <xdr:col>6</xdr:col>
      <xdr:colOff>470648</xdr:colOff>
      <xdr:row>4</xdr:row>
      <xdr:rowOff>145676</xdr:rowOff>
    </xdr:to>
    <xdr:sp macro="" textlink="">
      <xdr:nvSpPr>
        <xdr:cNvPr id="5" name="吹き出し: 四角形 4">
          <a:extLst>
            <a:ext uri="{FF2B5EF4-FFF2-40B4-BE49-F238E27FC236}">
              <a16:creationId xmlns:a16="http://schemas.microsoft.com/office/drawing/2014/main" id="{0D0F5D2F-8D96-4FF0-BAE4-5C25C0D2BFB1}"/>
            </a:ext>
          </a:extLst>
        </xdr:cNvPr>
        <xdr:cNvSpPr/>
      </xdr:nvSpPr>
      <xdr:spPr>
        <a:xfrm>
          <a:off x="3096747" y="358588"/>
          <a:ext cx="3200960" cy="627529"/>
        </a:xfrm>
        <a:prstGeom prst="wedgeRectCallout">
          <a:avLst>
            <a:gd name="adj1" fmla="val -64106"/>
            <a:gd name="adj2" fmla="val -3371"/>
          </a:avLst>
        </a:prstGeom>
        <a:solidFill>
          <a:schemeClr val="bg1"/>
        </a:solid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①県名、経営体名、住所、</a:t>
          </a:r>
          <a:r>
            <a:rPr kumimoji="1" lang="en-US" altLang="ja-JP" sz="1100">
              <a:solidFill>
                <a:sysClr val="windowText" lastClr="000000"/>
              </a:solidFill>
              <a:latin typeface="Meiryo UI" panose="020B0604030504040204" pitchFamily="50" charset="-128"/>
              <a:ea typeface="Meiryo UI" panose="020B0604030504040204" pitchFamily="50" charset="-128"/>
            </a:rPr>
            <a:t>Email</a:t>
          </a:r>
          <a:r>
            <a:rPr kumimoji="1" lang="ja-JP" altLang="en-US" sz="1100">
              <a:solidFill>
                <a:sysClr val="windowText" lastClr="000000"/>
              </a:solidFill>
              <a:latin typeface="Meiryo UI" panose="020B0604030504040204" pitchFamily="50" charset="-128"/>
              <a:ea typeface="Meiryo UI" panose="020B0604030504040204" pitchFamily="50" charset="-128"/>
            </a:rPr>
            <a:t>、決算期を入力。</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調査期間は直近決算をもとに実施します。</a:t>
          </a:r>
        </a:p>
      </xdr:txBody>
    </xdr:sp>
    <xdr:clientData/>
  </xdr:twoCellAnchor>
  <xdr:twoCellAnchor>
    <xdr:from>
      <xdr:col>2</xdr:col>
      <xdr:colOff>1671917</xdr:colOff>
      <xdr:row>9</xdr:row>
      <xdr:rowOff>4482</xdr:rowOff>
    </xdr:from>
    <xdr:to>
      <xdr:col>6</xdr:col>
      <xdr:colOff>22411</xdr:colOff>
      <xdr:row>17</xdr:row>
      <xdr:rowOff>22412</xdr:rowOff>
    </xdr:to>
    <xdr:sp macro="" textlink="">
      <xdr:nvSpPr>
        <xdr:cNvPr id="6" name="正方形/長方形 5">
          <a:extLst>
            <a:ext uri="{FF2B5EF4-FFF2-40B4-BE49-F238E27FC236}">
              <a16:creationId xmlns:a16="http://schemas.microsoft.com/office/drawing/2014/main" id="{22F15F1C-1309-4522-B81F-AA0B08853D44}"/>
            </a:ext>
          </a:extLst>
        </xdr:cNvPr>
        <xdr:cNvSpPr/>
      </xdr:nvSpPr>
      <xdr:spPr>
        <a:xfrm>
          <a:off x="2254623" y="2066364"/>
          <a:ext cx="3594847" cy="1631577"/>
        </a:xfrm>
        <a:prstGeom prst="rect">
          <a:avLst/>
        </a:prstGeom>
        <a:noFill/>
        <a:ln w="38100">
          <a:solidFill>
            <a:srgbClr val="FF0000"/>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1557617</xdr:colOff>
      <xdr:row>8</xdr:row>
      <xdr:rowOff>369793</xdr:rowOff>
    </xdr:from>
    <xdr:to>
      <xdr:col>3</xdr:col>
      <xdr:colOff>128735</xdr:colOff>
      <xdr:row>10</xdr:row>
      <xdr:rowOff>16676</xdr:rowOff>
    </xdr:to>
    <xdr:sp macro="" textlink="">
      <xdr:nvSpPr>
        <xdr:cNvPr id="7" name="楕円 6">
          <a:extLst>
            <a:ext uri="{FF2B5EF4-FFF2-40B4-BE49-F238E27FC236}">
              <a16:creationId xmlns:a16="http://schemas.microsoft.com/office/drawing/2014/main" id="{4E1A6935-AC2F-45CD-B58B-9EBF52D4800F}"/>
            </a:ext>
          </a:extLst>
        </xdr:cNvPr>
        <xdr:cNvSpPr/>
      </xdr:nvSpPr>
      <xdr:spPr>
        <a:xfrm>
          <a:off x="2140323" y="2028264"/>
          <a:ext cx="252000" cy="252000"/>
        </a:xfrm>
        <a:prstGeom prst="ellipse">
          <a:avLst/>
        </a:prstGeom>
        <a:solidFill>
          <a:schemeClr val="tx2"/>
        </a:solidFill>
        <a:ln>
          <a:solidFill>
            <a:schemeClr val="tx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00" b="1">
              <a:latin typeface="Meiryo UI" panose="020B0604030504040204" pitchFamily="50" charset="-128"/>
              <a:ea typeface="Meiryo UI" panose="020B0604030504040204" pitchFamily="50" charset="-128"/>
            </a:rPr>
            <a:t>2</a:t>
          </a:r>
          <a:endParaRPr kumimoji="1" lang="ja-JP" altLang="en-US" sz="1000" b="1">
            <a:latin typeface="Meiryo UI" panose="020B0604030504040204" pitchFamily="50" charset="-128"/>
            <a:ea typeface="Meiryo UI" panose="020B0604030504040204" pitchFamily="50" charset="-128"/>
          </a:endParaRPr>
        </a:p>
      </xdr:txBody>
    </xdr:sp>
    <xdr:clientData/>
  </xdr:twoCellAnchor>
  <xdr:twoCellAnchor>
    <xdr:from>
      <xdr:col>4</xdr:col>
      <xdr:colOff>63314</xdr:colOff>
      <xdr:row>9</xdr:row>
      <xdr:rowOff>158563</xdr:rowOff>
    </xdr:from>
    <xdr:to>
      <xdr:col>6</xdr:col>
      <xdr:colOff>974912</xdr:colOff>
      <xdr:row>16</xdr:row>
      <xdr:rowOff>100852</xdr:rowOff>
    </xdr:to>
    <xdr:sp macro="" textlink="">
      <xdr:nvSpPr>
        <xdr:cNvPr id="8" name="吹き出し: 四角形 7">
          <a:extLst>
            <a:ext uri="{FF2B5EF4-FFF2-40B4-BE49-F238E27FC236}">
              <a16:creationId xmlns:a16="http://schemas.microsoft.com/office/drawing/2014/main" id="{90A66DAD-56EA-4822-AA12-8AC87DDCB63E}"/>
            </a:ext>
          </a:extLst>
        </xdr:cNvPr>
        <xdr:cNvSpPr/>
      </xdr:nvSpPr>
      <xdr:spPr>
        <a:xfrm>
          <a:off x="3514726" y="2220445"/>
          <a:ext cx="3287245" cy="1354231"/>
        </a:xfrm>
        <a:prstGeom prst="wedgeRectCallout">
          <a:avLst>
            <a:gd name="adj1" fmla="val -53108"/>
            <a:gd name="adj2" fmla="val -57899"/>
          </a:avLst>
        </a:prstGeom>
        <a:solidFill>
          <a:schemeClr val="bg1"/>
        </a:solid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②品目毎（水稲、麦、大豆）の作付面積、収量、売上高、雑収入（「水田活用」、「畑作物」、「その他」の粒度。「その他」は自動算出）を入力する。</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雑収入は、水稲麦大豆に関わるもののみ入力。</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u="sng">
              <a:solidFill>
                <a:sysClr val="windowText" lastClr="000000"/>
              </a:solidFill>
              <a:latin typeface="Meiryo UI" panose="020B0604030504040204" pitchFamily="50" charset="-128"/>
              <a:ea typeface="Meiryo UI" panose="020B0604030504040204" pitchFamily="50" charset="-128"/>
            </a:rPr>
            <a:t>水稲は、仕入米にかかる販売相当額を除く。</a:t>
          </a:r>
        </a:p>
      </xdr:txBody>
    </xdr:sp>
    <xdr:clientData/>
  </xdr:twoCellAnchor>
  <xdr:twoCellAnchor>
    <xdr:from>
      <xdr:col>6</xdr:col>
      <xdr:colOff>1170454</xdr:colOff>
      <xdr:row>8</xdr:row>
      <xdr:rowOff>394446</xdr:rowOff>
    </xdr:from>
    <xdr:to>
      <xdr:col>7</xdr:col>
      <xdr:colOff>1182781</xdr:colOff>
      <xdr:row>47</xdr:row>
      <xdr:rowOff>63501</xdr:rowOff>
    </xdr:to>
    <xdr:sp macro="" textlink="">
      <xdr:nvSpPr>
        <xdr:cNvPr id="9" name="正方形/長方形 8">
          <a:extLst>
            <a:ext uri="{FF2B5EF4-FFF2-40B4-BE49-F238E27FC236}">
              <a16:creationId xmlns:a16="http://schemas.microsoft.com/office/drawing/2014/main" id="{D6CCF727-BD59-42A8-9003-7CA4A9A7453A}"/>
            </a:ext>
          </a:extLst>
        </xdr:cNvPr>
        <xdr:cNvSpPr/>
      </xdr:nvSpPr>
      <xdr:spPr>
        <a:xfrm>
          <a:off x="6996579" y="2045446"/>
          <a:ext cx="1202952" cy="8701930"/>
        </a:xfrm>
        <a:prstGeom prst="rect">
          <a:avLst/>
        </a:prstGeom>
        <a:noFill/>
        <a:ln w="38100">
          <a:solidFill>
            <a:srgbClr val="FF0000"/>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1008528</xdr:colOff>
      <xdr:row>8</xdr:row>
      <xdr:rowOff>280146</xdr:rowOff>
    </xdr:from>
    <xdr:to>
      <xdr:col>7</xdr:col>
      <xdr:colOff>72705</xdr:colOff>
      <xdr:row>9</xdr:row>
      <xdr:rowOff>128735</xdr:rowOff>
    </xdr:to>
    <xdr:sp macro="" textlink="">
      <xdr:nvSpPr>
        <xdr:cNvPr id="11" name="楕円 10">
          <a:extLst>
            <a:ext uri="{FF2B5EF4-FFF2-40B4-BE49-F238E27FC236}">
              <a16:creationId xmlns:a16="http://schemas.microsoft.com/office/drawing/2014/main" id="{B5579741-582E-49F4-A834-B8251684215E}"/>
            </a:ext>
          </a:extLst>
        </xdr:cNvPr>
        <xdr:cNvSpPr/>
      </xdr:nvSpPr>
      <xdr:spPr>
        <a:xfrm>
          <a:off x="6835587" y="1938617"/>
          <a:ext cx="252000" cy="252000"/>
        </a:xfrm>
        <a:prstGeom prst="ellipse">
          <a:avLst/>
        </a:prstGeom>
        <a:solidFill>
          <a:schemeClr val="tx2"/>
        </a:solidFill>
        <a:ln>
          <a:solidFill>
            <a:schemeClr val="tx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00" b="1">
              <a:latin typeface="Meiryo UI" panose="020B0604030504040204" pitchFamily="50" charset="-128"/>
              <a:ea typeface="Meiryo UI" panose="020B0604030504040204" pitchFamily="50" charset="-128"/>
            </a:rPr>
            <a:t>3</a:t>
          </a:r>
          <a:endParaRPr kumimoji="1" lang="ja-JP" altLang="en-US" sz="1000" b="1">
            <a:latin typeface="Meiryo UI" panose="020B0604030504040204" pitchFamily="50" charset="-128"/>
            <a:ea typeface="Meiryo UI" panose="020B0604030504040204" pitchFamily="50" charset="-128"/>
          </a:endParaRPr>
        </a:p>
      </xdr:txBody>
    </xdr:sp>
    <xdr:clientData/>
  </xdr:twoCellAnchor>
  <xdr:twoCellAnchor>
    <xdr:from>
      <xdr:col>9</xdr:col>
      <xdr:colOff>3923</xdr:colOff>
      <xdr:row>19</xdr:row>
      <xdr:rowOff>22972</xdr:rowOff>
    </xdr:from>
    <xdr:to>
      <xdr:col>9</xdr:col>
      <xdr:colOff>718298</xdr:colOff>
      <xdr:row>47</xdr:row>
      <xdr:rowOff>47625</xdr:rowOff>
    </xdr:to>
    <xdr:sp macro="" textlink="">
      <xdr:nvSpPr>
        <xdr:cNvPr id="12" name="正方形/長方形 11">
          <a:extLst>
            <a:ext uri="{FF2B5EF4-FFF2-40B4-BE49-F238E27FC236}">
              <a16:creationId xmlns:a16="http://schemas.microsoft.com/office/drawing/2014/main" id="{5B0FD3D2-7391-4BA9-95D5-6C37DBD4D6F4}"/>
            </a:ext>
          </a:extLst>
        </xdr:cNvPr>
        <xdr:cNvSpPr/>
      </xdr:nvSpPr>
      <xdr:spPr>
        <a:xfrm>
          <a:off x="8592298" y="4134597"/>
          <a:ext cx="714375" cy="6596903"/>
        </a:xfrm>
        <a:prstGeom prst="rect">
          <a:avLst/>
        </a:prstGeom>
        <a:noFill/>
        <a:ln w="38100">
          <a:solidFill>
            <a:srgbClr val="FF0000"/>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289113</xdr:colOff>
      <xdr:row>23</xdr:row>
      <xdr:rowOff>21291</xdr:rowOff>
    </xdr:from>
    <xdr:to>
      <xdr:col>10</xdr:col>
      <xdr:colOff>2122956</xdr:colOff>
      <xdr:row>26</xdr:row>
      <xdr:rowOff>44824</xdr:rowOff>
    </xdr:to>
    <xdr:sp macro="" textlink="">
      <xdr:nvSpPr>
        <xdr:cNvPr id="13" name="吹き出し: 四角形 12">
          <a:extLst>
            <a:ext uri="{FF2B5EF4-FFF2-40B4-BE49-F238E27FC236}">
              <a16:creationId xmlns:a16="http://schemas.microsoft.com/office/drawing/2014/main" id="{0C566A90-CFED-4251-9411-C466F50F1862}"/>
            </a:ext>
          </a:extLst>
        </xdr:cNvPr>
        <xdr:cNvSpPr/>
      </xdr:nvSpPr>
      <xdr:spPr>
        <a:xfrm>
          <a:off x="8872819" y="4907056"/>
          <a:ext cx="2562225" cy="830356"/>
        </a:xfrm>
        <a:prstGeom prst="wedgeRectCallout">
          <a:avLst>
            <a:gd name="adj1" fmla="val -44032"/>
            <a:gd name="adj2" fmla="val -93508"/>
          </a:avLst>
        </a:prstGeom>
        <a:solidFill>
          <a:schemeClr val="bg1"/>
        </a:solid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④各費用について、米麦大豆の利用割合を入力する。</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8</xdr:col>
      <xdr:colOff>280147</xdr:colOff>
      <xdr:row>18</xdr:row>
      <xdr:rowOff>91328</xdr:rowOff>
    </xdr:from>
    <xdr:to>
      <xdr:col>9</xdr:col>
      <xdr:colOff>151147</xdr:colOff>
      <xdr:row>19</xdr:row>
      <xdr:rowOff>141622</xdr:rowOff>
    </xdr:to>
    <xdr:sp macro="" textlink="">
      <xdr:nvSpPr>
        <xdr:cNvPr id="14" name="楕円 13">
          <a:extLst>
            <a:ext uri="{FF2B5EF4-FFF2-40B4-BE49-F238E27FC236}">
              <a16:creationId xmlns:a16="http://schemas.microsoft.com/office/drawing/2014/main" id="{B7B8A3F4-D324-481A-9EBA-BAE7061A9A3B}"/>
            </a:ext>
          </a:extLst>
        </xdr:cNvPr>
        <xdr:cNvSpPr/>
      </xdr:nvSpPr>
      <xdr:spPr>
        <a:xfrm>
          <a:off x="8482853" y="3968563"/>
          <a:ext cx="252000" cy="252000"/>
        </a:xfrm>
        <a:prstGeom prst="ellipse">
          <a:avLst/>
        </a:prstGeom>
        <a:solidFill>
          <a:schemeClr val="tx2"/>
        </a:solidFill>
        <a:ln>
          <a:solidFill>
            <a:schemeClr val="tx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00" b="1">
              <a:latin typeface="Meiryo UI" panose="020B0604030504040204" pitchFamily="50" charset="-128"/>
              <a:ea typeface="Meiryo UI" panose="020B0604030504040204" pitchFamily="50" charset="-128"/>
            </a:rPr>
            <a:t>4</a:t>
          </a:r>
          <a:endParaRPr kumimoji="1" lang="ja-JP" altLang="en-US" sz="1000" b="1">
            <a:latin typeface="Meiryo UI" panose="020B0604030504040204" pitchFamily="50" charset="-128"/>
            <a:ea typeface="Meiryo UI" panose="020B0604030504040204" pitchFamily="50" charset="-128"/>
          </a:endParaRPr>
        </a:p>
      </xdr:txBody>
    </xdr:sp>
    <xdr:clientData/>
  </xdr:twoCellAnchor>
  <xdr:twoCellAnchor>
    <xdr:from>
      <xdr:col>3</xdr:col>
      <xdr:colOff>22412</xdr:colOff>
      <xdr:row>19</xdr:row>
      <xdr:rowOff>25774</xdr:rowOff>
    </xdr:from>
    <xdr:to>
      <xdr:col>6</xdr:col>
      <xdr:colOff>1154205</xdr:colOff>
      <xdr:row>47</xdr:row>
      <xdr:rowOff>47626</xdr:rowOff>
    </xdr:to>
    <xdr:sp macro="" textlink="">
      <xdr:nvSpPr>
        <xdr:cNvPr id="15" name="正方形/長方形 14">
          <a:extLst>
            <a:ext uri="{FF2B5EF4-FFF2-40B4-BE49-F238E27FC236}">
              <a16:creationId xmlns:a16="http://schemas.microsoft.com/office/drawing/2014/main" id="{415B4E0B-C106-4946-9489-241A45C1D241}"/>
            </a:ext>
          </a:extLst>
        </xdr:cNvPr>
        <xdr:cNvSpPr/>
      </xdr:nvSpPr>
      <xdr:spPr>
        <a:xfrm>
          <a:off x="2276662" y="4137399"/>
          <a:ext cx="4703668" cy="6594102"/>
        </a:xfrm>
        <a:prstGeom prst="rect">
          <a:avLst/>
        </a:prstGeom>
        <a:noFill/>
        <a:ln w="38100">
          <a:solidFill>
            <a:srgbClr val="FF0000"/>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1561176</xdr:colOff>
      <xdr:row>18</xdr:row>
      <xdr:rowOff>168089</xdr:rowOff>
    </xdr:from>
    <xdr:to>
      <xdr:col>3</xdr:col>
      <xdr:colOff>211811</xdr:colOff>
      <xdr:row>20</xdr:row>
      <xdr:rowOff>87341</xdr:rowOff>
    </xdr:to>
    <xdr:sp macro="" textlink="">
      <xdr:nvSpPr>
        <xdr:cNvPr id="16" name="楕円 15">
          <a:extLst>
            <a:ext uri="{FF2B5EF4-FFF2-40B4-BE49-F238E27FC236}">
              <a16:creationId xmlns:a16="http://schemas.microsoft.com/office/drawing/2014/main" id="{606AA7A4-DBC2-4A32-9B35-2D41B21F0686}"/>
            </a:ext>
          </a:extLst>
        </xdr:cNvPr>
        <xdr:cNvSpPr/>
      </xdr:nvSpPr>
      <xdr:spPr>
        <a:xfrm>
          <a:off x="2143882" y="4045324"/>
          <a:ext cx="331517" cy="322664"/>
        </a:xfrm>
        <a:prstGeom prst="ellipse">
          <a:avLst/>
        </a:prstGeom>
        <a:solidFill>
          <a:schemeClr val="tx2"/>
        </a:solidFill>
        <a:ln>
          <a:solidFill>
            <a:schemeClr val="tx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00" b="1">
              <a:latin typeface="Meiryo UI" panose="020B0604030504040204" pitchFamily="50" charset="-128"/>
              <a:ea typeface="Meiryo UI" panose="020B0604030504040204" pitchFamily="50" charset="-128"/>
            </a:rPr>
            <a:t>5</a:t>
          </a:r>
          <a:endParaRPr kumimoji="1" lang="ja-JP" altLang="en-US" sz="1000" b="1">
            <a:latin typeface="Meiryo UI" panose="020B0604030504040204" pitchFamily="50" charset="-128"/>
            <a:ea typeface="Meiryo UI" panose="020B0604030504040204" pitchFamily="50" charset="-128"/>
          </a:endParaRPr>
        </a:p>
      </xdr:txBody>
    </xdr:sp>
    <xdr:clientData/>
  </xdr:twoCellAnchor>
  <xdr:twoCellAnchor>
    <xdr:from>
      <xdr:col>3</xdr:col>
      <xdr:colOff>200099</xdr:colOff>
      <xdr:row>20</xdr:row>
      <xdr:rowOff>15687</xdr:rowOff>
    </xdr:from>
    <xdr:to>
      <xdr:col>5</xdr:col>
      <xdr:colOff>1170106</xdr:colOff>
      <xdr:row>30</xdr:row>
      <xdr:rowOff>56030</xdr:rowOff>
    </xdr:to>
    <xdr:sp macro="" textlink="">
      <xdr:nvSpPr>
        <xdr:cNvPr id="17" name="吹き出し: 四角形 16">
          <a:extLst>
            <a:ext uri="{FF2B5EF4-FFF2-40B4-BE49-F238E27FC236}">
              <a16:creationId xmlns:a16="http://schemas.microsoft.com/office/drawing/2014/main" id="{5E57F5CE-6CFE-4245-A44F-C1AA4583EFD9}"/>
            </a:ext>
          </a:extLst>
        </xdr:cNvPr>
        <xdr:cNvSpPr/>
      </xdr:nvSpPr>
      <xdr:spPr>
        <a:xfrm>
          <a:off x="2463687" y="4296334"/>
          <a:ext cx="3345654" cy="2057402"/>
        </a:xfrm>
        <a:prstGeom prst="wedgeRectCallout">
          <a:avLst>
            <a:gd name="adj1" fmla="val -48756"/>
            <a:gd name="adj2" fmla="val -55493"/>
          </a:avLst>
        </a:prstGeom>
        <a:solidFill>
          <a:schemeClr val="bg1"/>
        </a:solid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⑤米麦大豆の各費用＝合計</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負担割合。その後は右「自動按分方法」の考え方に基づき算出。</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なお、</a:t>
          </a:r>
          <a:r>
            <a:rPr kumimoji="1" lang="ja-JP" altLang="en-US" sz="1100" b="1">
              <a:solidFill>
                <a:sysClr val="windowText" lastClr="000000"/>
              </a:solidFill>
              <a:latin typeface="Meiryo UI" panose="020B0604030504040204" pitchFamily="50" charset="-128"/>
              <a:ea typeface="Meiryo UI" panose="020B0604030504040204" pitchFamily="50" charset="-128"/>
            </a:rPr>
            <a:t>自動割振結果に実態と大きく乖離がある場合や品目毎の実額経費が分かる部分は直接入力する（直接入力した場合は、列Ｄ「水稲」～列Ｇ「その他」の合計と列Ｈ「合計」を一致させる必要あり）。</a:t>
          </a:r>
        </a:p>
      </xdr:txBody>
    </xdr:sp>
    <xdr:clientData/>
  </xdr:twoCellAnchor>
  <xdr:twoCellAnchor>
    <xdr:from>
      <xdr:col>6</xdr:col>
      <xdr:colOff>549088</xdr:colOff>
      <xdr:row>18</xdr:row>
      <xdr:rowOff>102533</xdr:rowOff>
    </xdr:from>
    <xdr:to>
      <xdr:col>8</xdr:col>
      <xdr:colOff>202266</xdr:colOff>
      <xdr:row>35</xdr:row>
      <xdr:rowOff>78441</xdr:rowOff>
    </xdr:to>
    <xdr:sp macro="" textlink="">
      <xdr:nvSpPr>
        <xdr:cNvPr id="10" name="吹き出し: 四角形 9">
          <a:extLst>
            <a:ext uri="{FF2B5EF4-FFF2-40B4-BE49-F238E27FC236}">
              <a16:creationId xmlns:a16="http://schemas.microsoft.com/office/drawing/2014/main" id="{634E798D-7546-4734-BA67-913FCF6176DC}"/>
            </a:ext>
          </a:extLst>
        </xdr:cNvPr>
        <xdr:cNvSpPr/>
      </xdr:nvSpPr>
      <xdr:spPr>
        <a:xfrm>
          <a:off x="6376147" y="3979768"/>
          <a:ext cx="2028825" cy="3404908"/>
        </a:xfrm>
        <a:prstGeom prst="wedgeRectCallout">
          <a:avLst>
            <a:gd name="adj1" fmla="val -4401"/>
            <a:gd name="adj2" fmla="val -80508"/>
          </a:avLst>
        </a:prstGeom>
        <a:solidFill>
          <a:schemeClr val="bg1"/>
        </a:solid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③全体の作付面積、収量、売上高、雑収入、費用を入力する。</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b="1">
              <a:solidFill>
                <a:sysClr val="windowText" lastClr="000000"/>
              </a:solidFill>
              <a:latin typeface="Meiryo UI" panose="020B0604030504040204" pitchFamily="50" charset="-128"/>
              <a:ea typeface="Meiryo UI" panose="020B0604030504040204" pitchFamily="50" charset="-128"/>
            </a:rPr>
            <a:t>決算整理の数値を利用</a:t>
          </a:r>
          <a:r>
            <a:rPr kumimoji="1" lang="ja-JP" altLang="en-US" sz="1100">
              <a:solidFill>
                <a:sysClr val="windowText" lastClr="000000"/>
              </a:solidFill>
              <a:latin typeface="Meiryo UI" panose="020B0604030504040204" pitchFamily="50" charset="-128"/>
              <a:ea typeface="Meiryo UI" panose="020B0604030504040204" pitchFamily="50" charset="-128"/>
            </a:rPr>
            <a:t>する。</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・生産原価、販管費ごとに調査費用科目を設定しているため、決算書上該当する決算数値を入力する。</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・調査費用科目に該当しないものは、「その他」で集約して数値を入力する。</a:t>
          </a:r>
        </a:p>
      </xdr:txBody>
    </xdr:sp>
    <xdr:clientData/>
  </xdr:twoCellAnchor>
  <xdr:twoCellAnchor>
    <xdr:from>
      <xdr:col>1</xdr:col>
      <xdr:colOff>257736</xdr:colOff>
      <xdr:row>22</xdr:row>
      <xdr:rowOff>189940</xdr:rowOff>
    </xdr:from>
    <xdr:to>
      <xdr:col>2</xdr:col>
      <xdr:colOff>1658469</xdr:colOff>
      <xdr:row>24</xdr:row>
      <xdr:rowOff>22411</xdr:rowOff>
    </xdr:to>
    <xdr:sp macro="" textlink="">
      <xdr:nvSpPr>
        <xdr:cNvPr id="18" name="正方形/長方形 17">
          <a:extLst>
            <a:ext uri="{FF2B5EF4-FFF2-40B4-BE49-F238E27FC236}">
              <a16:creationId xmlns:a16="http://schemas.microsoft.com/office/drawing/2014/main" id="{F635CDC7-946B-4D13-91E8-A17DFDF3A03C}"/>
            </a:ext>
          </a:extLst>
        </xdr:cNvPr>
        <xdr:cNvSpPr/>
      </xdr:nvSpPr>
      <xdr:spPr>
        <a:xfrm>
          <a:off x="560295" y="4873999"/>
          <a:ext cx="1680880" cy="235883"/>
        </a:xfrm>
        <a:prstGeom prst="rect">
          <a:avLst/>
        </a:prstGeom>
        <a:noFill/>
        <a:ln w="38100">
          <a:solidFill>
            <a:srgbClr val="FF0000"/>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145676</xdr:colOff>
      <xdr:row>22</xdr:row>
      <xdr:rowOff>145676</xdr:rowOff>
    </xdr:from>
    <xdr:to>
      <xdr:col>2</xdr:col>
      <xdr:colOff>117529</xdr:colOff>
      <xdr:row>23</xdr:row>
      <xdr:rowOff>195970</xdr:rowOff>
    </xdr:to>
    <xdr:sp macro="" textlink="">
      <xdr:nvSpPr>
        <xdr:cNvPr id="19" name="楕円 18">
          <a:extLst>
            <a:ext uri="{FF2B5EF4-FFF2-40B4-BE49-F238E27FC236}">
              <a16:creationId xmlns:a16="http://schemas.microsoft.com/office/drawing/2014/main" id="{039BC239-CAAE-4A1B-8F2C-2E95BB5D35D4}"/>
            </a:ext>
          </a:extLst>
        </xdr:cNvPr>
        <xdr:cNvSpPr/>
      </xdr:nvSpPr>
      <xdr:spPr>
        <a:xfrm>
          <a:off x="448235" y="4829735"/>
          <a:ext cx="252000" cy="252000"/>
        </a:xfrm>
        <a:prstGeom prst="ellipse">
          <a:avLst/>
        </a:prstGeom>
        <a:solidFill>
          <a:schemeClr val="tx2"/>
        </a:solidFill>
        <a:ln>
          <a:solidFill>
            <a:schemeClr val="tx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00" b="1">
              <a:latin typeface="Meiryo UI" panose="020B0604030504040204" pitchFamily="50" charset="-128"/>
              <a:ea typeface="Meiryo UI" panose="020B0604030504040204" pitchFamily="50" charset="-128"/>
            </a:rPr>
            <a:t>6</a:t>
          </a:r>
          <a:endParaRPr kumimoji="1" lang="ja-JP" altLang="en-US" sz="1000" b="1">
            <a:latin typeface="Meiryo UI" panose="020B0604030504040204" pitchFamily="50" charset="-128"/>
            <a:ea typeface="Meiryo UI" panose="020B0604030504040204" pitchFamily="50" charset="-128"/>
          </a:endParaRPr>
        </a:p>
      </xdr:txBody>
    </xdr:sp>
    <xdr:clientData/>
  </xdr:twoCellAnchor>
  <xdr:twoCellAnchor>
    <xdr:from>
      <xdr:col>3</xdr:col>
      <xdr:colOff>277345</xdr:colOff>
      <xdr:row>41</xdr:row>
      <xdr:rowOff>22969</xdr:rowOff>
    </xdr:from>
    <xdr:to>
      <xdr:col>5</xdr:col>
      <xdr:colOff>425823</xdr:colOff>
      <xdr:row>46</xdr:row>
      <xdr:rowOff>100851</xdr:rowOff>
    </xdr:to>
    <xdr:sp macro="" textlink="">
      <xdr:nvSpPr>
        <xdr:cNvPr id="20" name="吹き出し: 四角形 19">
          <a:extLst>
            <a:ext uri="{FF2B5EF4-FFF2-40B4-BE49-F238E27FC236}">
              <a16:creationId xmlns:a16="http://schemas.microsoft.com/office/drawing/2014/main" id="{D156CA40-7315-480D-9E90-34F539B22237}"/>
            </a:ext>
          </a:extLst>
        </xdr:cNvPr>
        <xdr:cNvSpPr/>
      </xdr:nvSpPr>
      <xdr:spPr>
        <a:xfrm>
          <a:off x="2540933" y="8741145"/>
          <a:ext cx="2524125" cy="1288118"/>
        </a:xfrm>
        <a:prstGeom prst="wedgeRectCallout">
          <a:avLst>
            <a:gd name="adj1" fmla="val -73500"/>
            <a:gd name="adj2" fmla="val -79762"/>
          </a:avLst>
        </a:prstGeom>
        <a:solidFill>
          <a:schemeClr val="bg1"/>
        </a:solid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⑦減価償却費は面積割合で按分しているが、実態と異なる場合は、別シート「③減価償却費算出シート」にて詳細試算を実施し、結果をコピーして貼り付ける。</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2</xdr:col>
      <xdr:colOff>2240</xdr:colOff>
      <xdr:row>32</xdr:row>
      <xdr:rowOff>10646</xdr:rowOff>
    </xdr:from>
    <xdr:to>
      <xdr:col>2</xdr:col>
      <xdr:colOff>1672473</xdr:colOff>
      <xdr:row>34</xdr:row>
      <xdr:rowOff>22413</xdr:rowOff>
    </xdr:to>
    <xdr:sp macro="" textlink="">
      <xdr:nvSpPr>
        <xdr:cNvPr id="21" name="正方形/長方形 20">
          <a:extLst>
            <a:ext uri="{FF2B5EF4-FFF2-40B4-BE49-F238E27FC236}">
              <a16:creationId xmlns:a16="http://schemas.microsoft.com/office/drawing/2014/main" id="{1C3147A0-8267-41BC-ADDE-87FCD4E850CC}"/>
            </a:ext>
          </a:extLst>
        </xdr:cNvPr>
        <xdr:cNvSpPr/>
      </xdr:nvSpPr>
      <xdr:spPr>
        <a:xfrm>
          <a:off x="584946" y="6711764"/>
          <a:ext cx="1670233" cy="415178"/>
        </a:xfrm>
        <a:prstGeom prst="rect">
          <a:avLst/>
        </a:prstGeom>
        <a:noFill/>
        <a:ln w="38100">
          <a:solidFill>
            <a:srgbClr val="FF0000"/>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8964</xdr:colOff>
      <xdr:row>39</xdr:row>
      <xdr:rowOff>6163</xdr:rowOff>
    </xdr:from>
    <xdr:to>
      <xdr:col>2</xdr:col>
      <xdr:colOff>1679197</xdr:colOff>
      <xdr:row>40</xdr:row>
      <xdr:rowOff>17929</xdr:rowOff>
    </xdr:to>
    <xdr:sp macro="" textlink="">
      <xdr:nvSpPr>
        <xdr:cNvPr id="23" name="正方形/長方形 22">
          <a:extLst>
            <a:ext uri="{FF2B5EF4-FFF2-40B4-BE49-F238E27FC236}">
              <a16:creationId xmlns:a16="http://schemas.microsoft.com/office/drawing/2014/main" id="{E61139A5-AD01-4843-A31E-BD8164D72075}"/>
            </a:ext>
          </a:extLst>
        </xdr:cNvPr>
        <xdr:cNvSpPr/>
      </xdr:nvSpPr>
      <xdr:spPr>
        <a:xfrm>
          <a:off x="591670" y="8119222"/>
          <a:ext cx="1670233" cy="415178"/>
        </a:xfrm>
        <a:prstGeom prst="rect">
          <a:avLst/>
        </a:prstGeom>
        <a:noFill/>
        <a:ln w="38100">
          <a:solidFill>
            <a:srgbClr val="FF0000"/>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127187</xdr:colOff>
      <xdr:row>38</xdr:row>
      <xdr:rowOff>141752</xdr:rowOff>
    </xdr:from>
    <xdr:to>
      <xdr:col>2</xdr:col>
      <xdr:colOff>99040</xdr:colOff>
      <xdr:row>39</xdr:row>
      <xdr:rowOff>192046</xdr:rowOff>
    </xdr:to>
    <xdr:sp macro="" textlink="">
      <xdr:nvSpPr>
        <xdr:cNvPr id="24" name="楕円 23">
          <a:extLst>
            <a:ext uri="{FF2B5EF4-FFF2-40B4-BE49-F238E27FC236}">
              <a16:creationId xmlns:a16="http://schemas.microsoft.com/office/drawing/2014/main" id="{90915509-0A50-4B46-B32C-7A87CCE25688}"/>
            </a:ext>
          </a:extLst>
        </xdr:cNvPr>
        <xdr:cNvSpPr/>
      </xdr:nvSpPr>
      <xdr:spPr>
        <a:xfrm>
          <a:off x="429746" y="8053105"/>
          <a:ext cx="252000" cy="252000"/>
        </a:xfrm>
        <a:prstGeom prst="ellipse">
          <a:avLst/>
        </a:prstGeom>
        <a:solidFill>
          <a:schemeClr val="tx2"/>
        </a:solidFill>
        <a:ln>
          <a:solidFill>
            <a:schemeClr val="tx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00" b="1">
              <a:latin typeface="Meiryo UI" panose="020B0604030504040204" pitchFamily="50" charset="-128"/>
              <a:ea typeface="Meiryo UI" panose="020B0604030504040204" pitchFamily="50" charset="-128"/>
            </a:rPr>
            <a:t>7</a:t>
          </a:r>
          <a:endParaRPr kumimoji="1" lang="ja-JP" altLang="en-US" sz="1000" b="1">
            <a:latin typeface="Meiryo UI" panose="020B0604030504040204" pitchFamily="50" charset="-128"/>
            <a:ea typeface="Meiryo UI" panose="020B0604030504040204" pitchFamily="50" charset="-128"/>
          </a:endParaRPr>
        </a:p>
      </xdr:txBody>
    </xdr:sp>
    <xdr:clientData/>
  </xdr:twoCellAnchor>
  <xdr:twoCellAnchor>
    <xdr:from>
      <xdr:col>3</xdr:col>
      <xdr:colOff>254933</xdr:colOff>
      <xdr:row>35</xdr:row>
      <xdr:rowOff>135029</xdr:rowOff>
    </xdr:from>
    <xdr:to>
      <xdr:col>5</xdr:col>
      <xdr:colOff>420784</xdr:colOff>
      <xdr:row>39</xdr:row>
      <xdr:rowOff>324971</xdr:rowOff>
    </xdr:to>
    <xdr:sp macro="" textlink="">
      <xdr:nvSpPr>
        <xdr:cNvPr id="25" name="吹き出し: 四角形 24">
          <a:extLst>
            <a:ext uri="{FF2B5EF4-FFF2-40B4-BE49-F238E27FC236}">
              <a16:creationId xmlns:a16="http://schemas.microsoft.com/office/drawing/2014/main" id="{5F669C17-F7F5-49D8-8B33-DE29CCC99FDE}"/>
            </a:ext>
          </a:extLst>
        </xdr:cNvPr>
        <xdr:cNvSpPr/>
      </xdr:nvSpPr>
      <xdr:spPr>
        <a:xfrm>
          <a:off x="2518521" y="7441264"/>
          <a:ext cx="2541498" cy="996766"/>
        </a:xfrm>
        <a:prstGeom prst="wedgeRectCallout">
          <a:avLst>
            <a:gd name="adj1" fmla="val -82165"/>
            <a:gd name="adj2" fmla="val -85044"/>
          </a:avLst>
        </a:prstGeom>
        <a:solidFill>
          <a:schemeClr val="bg1"/>
        </a:solid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⑥人件費について、品目別の費用を算出するため、別シート「②人件費算出シート」にて試算する。</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2</xdr:col>
      <xdr:colOff>51548</xdr:colOff>
      <xdr:row>24</xdr:row>
      <xdr:rowOff>39781</xdr:rowOff>
    </xdr:from>
    <xdr:to>
      <xdr:col>2</xdr:col>
      <xdr:colOff>1669676</xdr:colOff>
      <xdr:row>25</xdr:row>
      <xdr:rowOff>22412</xdr:rowOff>
    </xdr:to>
    <xdr:sp macro="" textlink="">
      <xdr:nvSpPr>
        <xdr:cNvPr id="26" name="正方形/長方形 25">
          <a:extLst>
            <a:ext uri="{FF2B5EF4-FFF2-40B4-BE49-F238E27FC236}">
              <a16:creationId xmlns:a16="http://schemas.microsoft.com/office/drawing/2014/main" id="{32FDF9CF-63ED-469E-A133-A29308F5DA21}"/>
            </a:ext>
          </a:extLst>
        </xdr:cNvPr>
        <xdr:cNvSpPr/>
      </xdr:nvSpPr>
      <xdr:spPr>
        <a:xfrm>
          <a:off x="634254" y="5127252"/>
          <a:ext cx="1618128" cy="386042"/>
        </a:xfrm>
        <a:prstGeom prst="rect">
          <a:avLst/>
        </a:prstGeom>
        <a:noFill/>
        <a:ln w="38100">
          <a:solidFill>
            <a:srgbClr val="FF0000"/>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85164</xdr:colOff>
      <xdr:row>31</xdr:row>
      <xdr:rowOff>85164</xdr:rowOff>
    </xdr:from>
    <xdr:to>
      <xdr:col>2</xdr:col>
      <xdr:colOff>57017</xdr:colOff>
      <xdr:row>32</xdr:row>
      <xdr:rowOff>135458</xdr:rowOff>
    </xdr:to>
    <xdr:sp macro="" textlink="">
      <xdr:nvSpPr>
        <xdr:cNvPr id="27" name="楕円 26">
          <a:extLst>
            <a:ext uri="{FF2B5EF4-FFF2-40B4-BE49-F238E27FC236}">
              <a16:creationId xmlns:a16="http://schemas.microsoft.com/office/drawing/2014/main" id="{8FC896B4-F332-4813-86F4-A742D04C6DDC}"/>
            </a:ext>
          </a:extLst>
        </xdr:cNvPr>
        <xdr:cNvSpPr/>
      </xdr:nvSpPr>
      <xdr:spPr>
        <a:xfrm>
          <a:off x="387723" y="6584576"/>
          <a:ext cx="252000" cy="252000"/>
        </a:xfrm>
        <a:prstGeom prst="ellipse">
          <a:avLst/>
        </a:prstGeom>
        <a:solidFill>
          <a:schemeClr val="tx2"/>
        </a:solidFill>
        <a:ln>
          <a:solidFill>
            <a:schemeClr val="tx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00" b="1">
              <a:latin typeface="Meiryo UI" panose="020B0604030504040204" pitchFamily="50" charset="-128"/>
              <a:ea typeface="Meiryo UI" panose="020B0604030504040204" pitchFamily="50" charset="-128"/>
            </a:rPr>
            <a:t>6</a:t>
          </a:r>
          <a:endParaRPr kumimoji="1" lang="ja-JP" altLang="en-US" sz="1000" b="1">
            <a:latin typeface="Meiryo UI" panose="020B0604030504040204" pitchFamily="50" charset="-128"/>
            <a:ea typeface="Meiryo UI" panose="020B0604030504040204" pitchFamily="50" charset="-128"/>
          </a:endParaRPr>
        </a:p>
      </xdr:txBody>
    </xdr:sp>
    <xdr:clientData/>
  </xdr:twoCellAnchor>
  <xdr:twoCellAnchor>
    <xdr:from>
      <xdr:col>1</xdr:col>
      <xdr:colOff>131669</xdr:colOff>
      <xdr:row>24</xdr:row>
      <xdr:rowOff>90205</xdr:rowOff>
    </xdr:from>
    <xdr:to>
      <xdr:col>2</xdr:col>
      <xdr:colOff>103522</xdr:colOff>
      <xdr:row>24</xdr:row>
      <xdr:rowOff>342205</xdr:rowOff>
    </xdr:to>
    <xdr:sp macro="" textlink="">
      <xdr:nvSpPr>
        <xdr:cNvPr id="22" name="楕円 21">
          <a:extLst>
            <a:ext uri="{FF2B5EF4-FFF2-40B4-BE49-F238E27FC236}">
              <a16:creationId xmlns:a16="http://schemas.microsoft.com/office/drawing/2014/main" id="{5E92EA1B-E0B0-44A5-81A9-FABC719DAEC4}"/>
            </a:ext>
          </a:extLst>
        </xdr:cNvPr>
        <xdr:cNvSpPr/>
      </xdr:nvSpPr>
      <xdr:spPr>
        <a:xfrm>
          <a:off x="434228" y="5177676"/>
          <a:ext cx="252000" cy="252000"/>
        </a:xfrm>
        <a:prstGeom prst="ellipse">
          <a:avLst/>
        </a:prstGeom>
        <a:solidFill>
          <a:schemeClr val="tx2"/>
        </a:solidFill>
        <a:ln>
          <a:solidFill>
            <a:schemeClr val="tx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00" b="1">
              <a:latin typeface="Meiryo UI" panose="020B0604030504040204" pitchFamily="50" charset="-128"/>
              <a:ea typeface="Meiryo UI" panose="020B0604030504040204" pitchFamily="50" charset="-128"/>
            </a:rPr>
            <a:t>7</a:t>
          </a:r>
          <a:endParaRPr kumimoji="1" lang="ja-JP" altLang="en-US" sz="1000" b="1">
            <a:latin typeface="Meiryo UI" panose="020B0604030504040204" pitchFamily="50" charset="-128"/>
            <a:ea typeface="Meiryo UI"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xdr:colOff>
      <xdr:row>28</xdr:row>
      <xdr:rowOff>219074</xdr:rowOff>
    </xdr:from>
    <xdr:to>
      <xdr:col>9</xdr:col>
      <xdr:colOff>0</xdr:colOff>
      <xdr:row>33</xdr:row>
      <xdr:rowOff>0</xdr:rowOff>
    </xdr:to>
    <xdr:sp macro="" textlink="">
      <xdr:nvSpPr>
        <xdr:cNvPr id="2" name="正方形/長方形 1">
          <a:extLst>
            <a:ext uri="{FF2B5EF4-FFF2-40B4-BE49-F238E27FC236}">
              <a16:creationId xmlns:a16="http://schemas.microsoft.com/office/drawing/2014/main" id="{0E53B7C4-BD7B-4E28-95D5-E7E6577FF0A6}"/>
            </a:ext>
          </a:extLst>
        </xdr:cNvPr>
        <xdr:cNvSpPr/>
      </xdr:nvSpPr>
      <xdr:spPr>
        <a:xfrm>
          <a:off x="3019425" y="7648574"/>
          <a:ext cx="6838950" cy="971551"/>
        </a:xfrm>
        <a:prstGeom prst="rect">
          <a:avLst/>
        </a:prstGeom>
        <a:noFill/>
        <a:ln w="38100">
          <a:solidFill>
            <a:srgbClr val="FF0000"/>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absoluteAnchor>
    <xdr:pos x="58831" y="6791830"/>
    <xdr:ext cx="7596000" cy="2854922"/>
    <xdr:graphicFrame macro="">
      <xdr:nvGraphicFramePr>
        <xdr:cNvPr id="5" name="グラフ 4">
          <a:extLst>
            <a:ext uri="{FF2B5EF4-FFF2-40B4-BE49-F238E27FC236}">
              <a16:creationId xmlns:a16="http://schemas.microsoft.com/office/drawing/2014/main" id="{28635AA0-C176-4C3B-96B5-EA55F7277B11}"/>
            </a:ext>
          </a:extLst>
        </xdr:cNvPr>
        <xdr:cNvGraphicFramePr>
          <a:graphicFrameLocks noGrp="1"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xdr:from>
      <xdr:col>7</xdr:col>
      <xdr:colOff>142875</xdr:colOff>
      <xdr:row>48</xdr:row>
      <xdr:rowOff>19050</xdr:rowOff>
    </xdr:from>
    <xdr:to>
      <xdr:col>10</xdr:col>
      <xdr:colOff>302951</xdr:colOff>
      <xdr:row>59</xdr:row>
      <xdr:rowOff>100442</xdr:rowOff>
    </xdr:to>
    <xdr:graphicFrame macro="">
      <xdr:nvGraphicFramePr>
        <xdr:cNvPr id="3" name="グラフ 2">
          <a:extLst>
            <a:ext uri="{FF2B5EF4-FFF2-40B4-BE49-F238E27FC236}">
              <a16:creationId xmlns:a16="http://schemas.microsoft.com/office/drawing/2014/main" id="{AA66CA49-BD08-41DC-ABF3-64BC39C892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57150</xdr:colOff>
      <xdr:row>48</xdr:row>
      <xdr:rowOff>19050</xdr:rowOff>
    </xdr:from>
    <xdr:to>
      <xdr:col>2</xdr:col>
      <xdr:colOff>1836476</xdr:colOff>
      <xdr:row>59</xdr:row>
      <xdr:rowOff>100442</xdr:rowOff>
    </xdr:to>
    <xdr:graphicFrame macro="">
      <xdr:nvGraphicFramePr>
        <xdr:cNvPr id="6" name="グラフ 5">
          <a:extLst>
            <a:ext uri="{FF2B5EF4-FFF2-40B4-BE49-F238E27FC236}">
              <a16:creationId xmlns:a16="http://schemas.microsoft.com/office/drawing/2014/main" id="{74A759EC-8A7C-4AF0-B385-6E3ED3725D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76200</xdr:colOff>
      <xdr:row>48</xdr:row>
      <xdr:rowOff>28575</xdr:rowOff>
    </xdr:from>
    <xdr:to>
      <xdr:col>6</xdr:col>
      <xdr:colOff>493451</xdr:colOff>
      <xdr:row>59</xdr:row>
      <xdr:rowOff>109967</xdr:rowOff>
    </xdr:to>
    <xdr:graphicFrame macro="">
      <xdr:nvGraphicFramePr>
        <xdr:cNvPr id="7" name="グラフ 6">
          <a:extLst>
            <a:ext uri="{FF2B5EF4-FFF2-40B4-BE49-F238E27FC236}">
              <a16:creationId xmlns:a16="http://schemas.microsoft.com/office/drawing/2014/main" id="{AFC7D67C-0997-4DE6-A254-DBF3825257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66675</xdr:colOff>
      <xdr:row>0</xdr:row>
      <xdr:rowOff>95250</xdr:rowOff>
    </xdr:from>
    <xdr:to>
      <xdr:col>17</xdr:col>
      <xdr:colOff>208075</xdr:colOff>
      <xdr:row>35</xdr:row>
      <xdr:rowOff>56113</xdr:rowOff>
    </xdr:to>
    <xdr:pic>
      <xdr:nvPicPr>
        <xdr:cNvPr id="2" name="図 1">
          <a:extLst>
            <a:ext uri="{FF2B5EF4-FFF2-40B4-BE49-F238E27FC236}">
              <a16:creationId xmlns:a16="http://schemas.microsoft.com/office/drawing/2014/main" id="{3B6B506A-B4C6-552B-16AC-8FA008C54BF0}"/>
            </a:ext>
          </a:extLst>
        </xdr:cNvPr>
        <xdr:cNvPicPr>
          <a:picLocks noChangeAspect="1"/>
        </xdr:cNvPicPr>
      </xdr:nvPicPr>
      <xdr:blipFill>
        <a:blip xmlns:r="http://schemas.openxmlformats.org/officeDocument/2006/relationships" r:embed="rId1"/>
        <a:stretch>
          <a:fillRect/>
        </a:stretch>
      </xdr:blipFill>
      <xdr:spPr>
        <a:xfrm>
          <a:off x="66675" y="95250"/>
          <a:ext cx="11800000" cy="829523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BA56E9-6852-4602-AD32-BBBDEBC5837D}">
  <sheetPr>
    <tabColor theme="2" tint="-9.9978637043366805E-2"/>
  </sheetPr>
  <dimension ref="A1:B15"/>
  <sheetViews>
    <sheetView tabSelected="1" workbookViewId="0">
      <selection activeCell="I8" sqref="I8"/>
    </sheetView>
  </sheetViews>
  <sheetFormatPr defaultRowHeight="18.75"/>
  <cols>
    <col min="1" max="2" width="45.5" bestFit="1" customWidth="1"/>
  </cols>
  <sheetData>
    <row r="1" spans="1:2">
      <c r="A1" s="55" t="s">
        <v>259</v>
      </c>
    </row>
    <row r="2" spans="1:2">
      <c r="A2" s="103" t="s">
        <v>258</v>
      </c>
      <c r="B2" s="103" t="s">
        <v>251</v>
      </c>
    </row>
    <row r="3" spans="1:2">
      <c r="A3" s="95" t="s">
        <v>191</v>
      </c>
      <c r="B3" s="96"/>
    </row>
    <row r="4" spans="1:2">
      <c r="A4" s="97" t="s">
        <v>254</v>
      </c>
      <c r="B4" s="98" t="str">
        <f>HYPERLINK("#'"&amp;A4&amp;"'!A1",A4)</f>
        <v>①調査票 (入力方法)</v>
      </c>
    </row>
    <row r="5" spans="1:2">
      <c r="A5" s="95"/>
      <c r="B5" s="96"/>
    </row>
    <row r="6" spans="1:2">
      <c r="A6" s="95" t="s">
        <v>192</v>
      </c>
      <c r="B6" s="96"/>
    </row>
    <row r="7" spans="1:2">
      <c r="A7" s="99" t="s">
        <v>193</v>
      </c>
      <c r="B7" s="100" t="str">
        <f>HYPERLINK("#'"&amp;A7&amp;"'!A1",A7)</f>
        <v>①調査票</v>
      </c>
    </row>
    <row r="8" spans="1:2">
      <c r="A8" s="99" t="s">
        <v>252</v>
      </c>
      <c r="B8" s="100" t="str">
        <f>HYPERLINK("#'"&amp;A8&amp;"'!A1",A8)</f>
        <v xml:space="preserve">②調査票【水稲詳細情報】 </v>
      </c>
    </row>
    <row r="9" spans="1:2">
      <c r="A9" s="99" t="s">
        <v>253</v>
      </c>
      <c r="B9" s="100" t="str">
        <f>HYPERLINK("#'"&amp;A9&amp;"'!A1",A9)</f>
        <v>③減価償却費算出シート</v>
      </c>
    </row>
    <row r="10" spans="1:2">
      <c r="A10" s="99" t="s">
        <v>194</v>
      </c>
      <c r="B10" s="100" t="str">
        <f>HYPERLINK("#'"&amp;A10&amp;"'!A1",A10)</f>
        <v>④人件費算出シート</v>
      </c>
    </row>
    <row r="11" spans="1:2">
      <c r="A11" s="95"/>
      <c r="B11" s="96"/>
    </row>
    <row r="12" spans="1:2">
      <c r="A12" s="95" t="s">
        <v>195</v>
      </c>
      <c r="B12" s="96"/>
    </row>
    <row r="13" spans="1:2">
      <c r="A13" s="101" t="s">
        <v>255</v>
      </c>
      <c r="B13" s="102" t="str">
        <f>HYPERLINK("#'"&amp;A13&amp;"'!A1",A13)</f>
        <v>①調査結果 (10aあたり費用)</v>
      </c>
    </row>
    <row r="14" spans="1:2">
      <c r="A14" s="101" t="s">
        <v>256</v>
      </c>
      <c r="B14" s="102" t="str">
        <f>HYPERLINK("#'"&amp;A14&amp;"'!A1",A14)</f>
        <v>②調査結果【水稲詳細情報】 （10aあたり費用)</v>
      </c>
    </row>
    <row r="15" spans="1:2">
      <c r="A15" s="101" t="s">
        <v>257</v>
      </c>
      <c r="B15" s="102" t="str">
        <f>HYPERLINK("#'"&amp;A15&amp;"'!A1",A15)</f>
        <v>③調査結果概要</v>
      </c>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B6FC5-F3D6-4C6F-B43D-0BEBDBC35080}">
  <sheetPr>
    <tabColor theme="2" tint="-9.9978637043366805E-2"/>
  </sheetPr>
  <dimension ref="A1"/>
  <sheetViews>
    <sheetView workbookViewId="0"/>
  </sheetViews>
  <sheetFormatPr defaultRowHeight="18.7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60CB37-A502-4FB9-902C-C62D2A1AD8B7}">
  <sheetPr>
    <tabColor theme="2" tint="-9.9978637043366805E-2"/>
  </sheetPr>
  <dimension ref="A1:L48"/>
  <sheetViews>
    <sheetView view="pageBreakPreview" zoomScale="60" zoomScaleNormal="85" workbookViewId="0">
      <selection activeCell="H53" sqref="H53"/>
    </sheetView>
  </sheetViews>
  <sheetFormatPr defaultRowHeight="15.75"/>
  <cols>
    <col min="1" max="1" width="4" style="1" bestFit="1" customWidth="1"/>
    <col min="2" max="2" width="3.625" style="1" bestFit="1" customWidth="1"/>
    <col min="3" max="3" width="22.125" style="1" customWidth="1"/>
    <col min="4" max="8" width="15.625" style="1" customWidth="1"/>
    <col min="9" max="9" width="5" style="1" customWidth="1"/>
    <col min="10" max="10" width="9.5" style="1" customWidth="1"/>
    <col min="11" max="11" width="51.875" style="1" customWidth="1"/>
    <col min="12" max="12" width="16.125" style="1" customWidth="1"/>
    <col min="13" max="16384" width="9" style="1"/>
  </cols>
  <sheetData>
    <row r="1" spans="1:12">
      <c r="B1" s="7" t="s">
        <v>156</v>
      </c>
      <c r="J1" s="8"/>
      <c r="K1" s="1" t="s">
        <v>32</v>
      </c>
    </row>
    <row r="2" spans="1:12" ht="16.5" thickBot="1">
      <c r="B2" s="7"/>
    </row>
    <row r="3" spans="1:12" ht="16.5" thickBot="1">
      <c r="B3" s="7"/>
      <c r="C3" s="10" t="s">
        <v>81</v>
      </c>
      <c r="D3" s="11"/>
      <c r="E3" s="65" t="s">
        <v>183</v>
      </c>
      <c r="F3" s="61"/>
      <c r="G3" s="62"/>
      <c r="H3" s="63"/>
      <c r="J3" s="53"/>
      <c r="K3" s="1" t="s">
        <v>140</v>
      </c>
    </row>
    <row r="4" spans="1:12" ht="16.5" thickBot="1">
      <c r="B4" s="7"/>
      <c r="C4" s="51" t="s">
        <v>82</v>
      </c>
      <c r="D4" s="52"/>
      <c r="E4" s="65" t="s">
        <v>184</v>
      </c>
      <c r="F4" s="61"/>
      <c r="G4" s="62"/>
      <c r="H4" s="63"/>
    </row>
    <row r="5" spans="1:12" ht="16.5" thickBot="1">
      <c r="B5" s="7"/>
      <c r="C5" s="10" t="s">
        <v>119</v>
      </c>
      <c r="D5" s="11"/>
      <c r="E5" s="12"/>
    </row>
    <row r="6" spans="1:12">
      <c r="B6" s="7"/>
      <c r="C6" s="105" t="s">
        <v>268</v>
      </c>
      <c r="D6" s="13"/>
    </row>
    <row r="7" spans="1:12" hidden="1">
      <c r="B7" s="7"/>
      <c r="C7" s="14"/>
      <c r="D7" s="13"/>
    </row>
    <row r="8" spans="1:12">
      <c r="H8" s="15" t="s">
        <v>83</v>
      </c>
    </row>
    <row r="9" spans="1:12" ht="31.5">
      <c r="C9" s="5"/>
      <c r="D9" s="6" t="s">
        <v>4</v>
      </c>
      <c r="E9" s="6" t="s">
        <v>5</v>
      </c>
      <c r="F9" s="6" t="s">
        <v>6</v>
      </c>
      <c r="G9" s="6" t="s">
        <v>7</v>
      </c>
      <c r="H9" s="6" t="s">
        <v>8</v>
      </c>
      <c r="I9" s="3"/>
      <c r="J9" s="4" t="s">
        <v>27</v>
      </c>
      <c r="K9" s="6" t="s">
        <v>26</v>
      </c>
      <c r="L9" s="6" t="s">
        <v>113</v>
      </c>
    </row>
    <row r="10" spans="1:12">
      <c r="A10" s="21">
        <v>1</v>
      </c>
      <c r="B10" s="21"/>
      <c r="C10" s="22" t="s">
        <v>2</v>
      </c>
      <c r="D10" s="19">
        <v>100</v>
      </c>
      <c r="E10" s="19">
        <v>100</v>
      </c>
      <c r="F10" s="19">
        <v>100</v>
      </c>
      <c r="G10" s="18">
        <f>H10-D10-E10-F10</f>
        <v>10810</v>
      </c>
      <c r="H10" s="19">
        <v>11110</v>
      </c>
      <c r="I10" s="23"/>
      <c r="J10" s="24" t="s">
        <v>28</v>
      </c>
      <c r="K10" s="2"/>
      <c r="L10" s="2"/>
    </row>
    <row r="11" spans="1:12">
      <c r="A11" s="21">
        <v>2</v>
      </c>
      <c r="B11" s="21"/>
      <c r="C11" s="22" t="s">
        <v>3</v>
      </c>
      <c r="D11" s="19">
        <v>100</v>
      </c>
      <c r="E11" s="19">
        <v>100</v>
      </c>
      <c r="F11" s="19">
        <v>100</v>
      </c>
      <c r="G11" s="18">
        <f>H11-D11-E11-F11</f>
        <v>10810</v>
      </c>
      <c r="H11" s="19">
        <v>11110</v>
      </c>
      <c r="I11" s="23"/>
      <c r="J11" s="24" t="s">
        <v>28</v>
      </c>
      <c r="K11" s="2"/>
      <c r="L11" s="2"/>
    </row>
    <row r="12" spans="1:12">
      <c r="A12" s="21">
        <v>3</v>
      </c>
      <c r="B12" s="21"/>
      <c r="C12" s="25" t="s">
        <v>0</v>
      </c>
      <c r="D12" s="26">
        <f>D13+D14</f>
        <v>11080000</v>
      </c>
      <c r="E12" s="26">
        <f t="shared" ref="E12:G12" si="0">E13+E14</f>
        <v>109800</v>
      </c>
      <c r="F12" s="26">
        <f t="shared" si="0"/>
        <v>1098</v>
      </c>
      <c r="G12" s="26">
        <f t="shared" si="0"/>
        <v>98809102</v>
      </c>
      <c r="H12" s="26">
        <f>H13+H14</f>
        <v>110000000</v>
      </c>
      <c r="I12" s="23"/>
      <c r="J12" s="24" t="s">
        <v>28</v>
      </c>
      <c r="K12" s="2"/>
      <c r="L12" s="2"/>
    </row>
    <row r="13" spans="1:12" ht="31.5">
      <c r="A13" s="21">
        <v>4</v>
      </c>
      <c r="B13" s="21"/>
      <c r="C13" s="27" t="s">
        <v>1</v>
      </c>
      <c r="D13" s="19">
        <v>10000000</v>
      </c>
      <c r="E13" s="19">
        <v>100000</v>
      </c>
      <c r="F13" s="19">
        <v>1000</v>
      </c>
      <c r="G13" s="18">
        <f>H13-D13-E13-F13</f>
        <v>89899000</v>
      </c>
      <c r="H13" s="19">
        <v>100000000</v>
      </c>
      <c r="I13" s="23"/>
      <c r="J13" s="24" t="s">
        <v>28</v>
      </c>
      <c r="K13" s="16" t="s">
        <v>270</v>
      </c>
      <c r="L13" s="2"/>
    </row>
    <row r="14" spans="1:12">
      <c r="A14" s="21">
        <v>5</v>
      </c>
      <c r="B14" s="21"/>
      <c r="C14" s="27" t="s">
        <v>25</v>
      </c>
      <c r="D14" s="18">
        <f>D15+D16+D17</f>
        <v>1080000</v>
      </c>
      <c r="E14" s="18">
        <f t="shared" ref="E14:F14" si="1">E15+E16+E17</f>
        <v>9800</v>
      </c>
      <c r="F14" s="18">
        <f t="shared" si="1"/>
        <v>98</v>
      </c>
      <c r="G14" s="18">
        <f>H14-D14-E14-F14</f>
        <v>8910102</v>
      </c>
      <c r="H14" s="19">
        <v>10000000</v>
      </c>
      <c r="I14" s="23"/>
      <c r="J14" s="24" t="s">
        <v>28</v>
      </c>
      <c r="K14" s="2"/>
      <c r="L14" s="2"/>
    </row>
    <row r="15" spans="1:12">
      <c r="A15" s="21">
        <v>6</v>
      </c>
      <c r="B15" s="21"/>
      <c r="C15" s="27" t="s">
        <v>136</v>
      </c>
      <c r="D15" s="19">
        <v>100000</v>
      </c>
      <c r="E15" s="19"/>
      <c r="F15" s="19"/>
      <c r="G15" s="18">
        <f>H15-D15-E15-F15</f>
        <v>0</v>
      </c>
      <c r="H15" s="19">
        <v>100000</v>
      </c>
      <c r="I15" s="23"/>
      <c r="J15" s="24"/>
      <c r="K15" s="2"/>
      <c r="L15" s="2"/>
    </row>
    <row r="16" spans="1:12">
      <c r="A16" s="21">
        <v>7</v>
      </c>
      <c r="B16" s="21"/>
      <c r="C16" s="27" t="s">
        <v>138</v>
      </c>
      <c r="D16" s="19"/>
      <c r="E16" s="19"/>
      <c r="F16" s="19"/>
      <c r="G16" s="18">
        <f>H16-D16-E16-F16</f>
        <v>100000</v>
      </c>
      <c r="H16" s="19">
        <v>100000</v>
      </c>
      <c r="I16" s="23"/>
      <c r="J16" s="24"/>
      <c r="K16" s="2"/>
      <c r="L16" s="2"/>
    </row>
    <row r="17" spans="1:12">
      <c r="A17" s="21">
        <v>8</v>
      </c>
      <c r="B17" s="21"/>
      <c r="C17" s="27" t="s">
        <v>137</v>
      </c>
      <c r="D17" s="18">
        <f>$H$17*D13/SUM($D$13:$G$13)</f>
        <v>980000</v>
      </c>
      <c r="E17" s="18">
        <f>$H$17*E13/SUM($D$13:$G$13)</f>
        <v>9800</v>
      </c>
      <c r="F17" s="18">
        <f>$H$17*F13/SUM($D$13:$G$13)</f>
        <v>98</v>
      </c>
      <c r="G17" s="18">
        <f>$H$17*G13/SUM($D$13:$G$13)</f>
        <v>8810102</v>
      </c>
      <c r="H17" s="18">
        <f>H14-H15-H16</f>
        <v>9800000</v>
      </c>
      <c r="I17" s="23"/>
      <c r="J17" s="24"/>
      <c r="K17" s="2" t="s">
        <v>139</v>
      </c>
      <c r="L17" s="2"/>
    </row>
    <row r="18" spans="1:12">
      <c r="A18" s="21">
        <v>9</v>
      </c>
      <c r="B18" s="21"/>
      <c r="C18" s="25" t="s">
        <v>157</v>
      </c>
      <c r="D18" s="26">
        <f>D19+D32</f>
        <v>12126161.356762746</v>
      </c>
      <c r="E18" s="26">
        <f t="shared" ref="E18:H18" si="2">E19+E32</f>
        <v>10067488.895565407</v>
      </c>
      <c r="F18" s="26">
        <f t="shared" si="2"/>
        <v>9807438.5345897991</v>
      </c>
      <c r="G18" s="26">
        <f t="shared" si="2"/>
        <v>16348912.213082042</v>
      </c>
      <c r="H18" s="26">
        <f t="shared" si="2"/>
        <v>48350001</v>
      </c>
      <c r="I18" s="23"/>
      <c r="J18" s="24" t="s">
        <v>28</v>
      </c>
      <c r="K18" s="2"/>
      <c r="L18" s="2"/>
    </row>
    <row r="19" spans="1:12">
      <c r="A19" s="21">
        <v>10</v>
      </c>
      <c r="B19" s="21"/>
      <c r="C19" s="25" t="s">
        <v>158</v>
      </c>
      <c r="D19" s="26">
        <f>SUM(D20:D31)</f>
        <v>7374959.3495934941</v>
      </c>
      <c r="E19" s="26">
        <f t="shared" ref="E19:G19" si="3">SUM(E20:E31)</f>
        <v>6070081.3008130062</v>
      </c>
      <c r="F19" s="26">
        <f t="shared" si="3"/>
        <v>5942032.5203252016</v>
      </c>
      <c r="G19" s="26">
        <f t="shared" si="3"/>
        <v>7712926.8292682944</v>
      </c>
      <c r="H19" s="26">
        <f>SUM(H20:H31)</f>
        <v>27100000</v>
      </c>
      <c r="I19" s="23"/>
      <c r="J19" s="24"/>
      <c r="K19" s="2"/>
      <c r="L19" s="2"/>
    </row>
    <row r="20" spans="1:12">
      <c r="A20" s="21">
        <v>11</v>
      </c>
      <c r="B20" s="21"/>
      <c r="C20" s="27" t="s">
        <v>9</v>
      </c>
      <c r="D20" s="18">
        <f>$H20*$J20*($D$10/SUM($D$10:$F$10))</f>
        <v>23333.333333333332</v>
      </c>
      <c r="E20" s="18">
        <f>$H20*$J20*($E$10/SUM($D$10:$F$10))</f>
        <v>23333.333333333332</v>
      </c>
      <c r="F20" s="18">
        <f>$H20*$J20*($F$10/SUM($D$10:$F$10))</f>
        <v>23333.333333333332</v>
      </c>
      <c r="G20" s="18">
        <f>H20-(SUM(D20:F20))</f>
        <v>30000</v>
      </c>
      <c r="H20" s="19">
        <v>100000</v>
      </c>
      <c r="I20" s="23"/>
      <c r="J20" s="28">
        <v>0.7</v>
      </c>
      <c r="K20" s="2"/>
      <c r="L20" s="2" t="s">
        <v>29</v>
      </c>
    </row>
    <row r="21" spans="1:12">
      <c r="A21" s="21">
        <v>12</v>
      </c>
      <c r="B21" s="21"/>
      <c r="C21" s="27" t="s">
        <v>10</v>
      </c>
      <c r="D21" s="18">
        <f t="shared" ref="D21:D40" si="4">$H21*$J21*($D$10/SUM($D$10:$F$10))</f>
        <v>2333333.333333333</v>
      </c>
      <c r="E21" s="18">
        <f t="shared" ref="E21:E44" si="5">$H21*$J21*($E$10/SUM($D$10:$F$10))</f>
        <v>2333333.333333333</v>
      </c>
      <c r="F21" s="18">
        <f t="shared" ref="F21:F44" si="6">$H21*$J21*($F$10/SUM($D$10:$F$10))</f>
        <v>2333333.333333333</v>
      </c>
      <c r="G21" s="18">
        <f t="shared" ref="G21:G41" si="7">H21-(SUM(D21:F21))</f>
        <v>3000000.0000000009</v>
      </c>
      <c r="H21" s="19">
        <v>10000000</v>
      </c>
      <c r="I21" s="23"/>
      <c r="J21" s="28">
        <v>0.7</v>
      </c>
      <c r="K21" s="2"/>
      <c r="L21" s="2" t="s">
        <v>29</v>
      </c>
    </row>
    <row r="22" spans="1:12">
      <c r="A22" s="21">
        <v>13</v>
      </c>
      <c r="B22" s="21"/>
      <c r="C22" s="27" t="s">
        <v>12</v>
      </c>
      <c r="D22" s="18">
        <f t="shared" si="4"/>
        <v>233333.33333333331</v>
      </c>
      <c r="E22" s="18">
        <f t="shared" si="5"/>
        <v>233333.33333333331</v>
      </c>
      <c r="F22" s="18">
        <f t="shared" si="6"/>
        <v>233333.33333333331</v>
      </c>
      <c r="G22" s="18">
        <f t="shared" si="7"/>
        <v>300000</v>
      </c>
      <c r="H22" s="19">
        <v>1000000</v>
      </c>
      <c r="I22" s="23"/>
      <c r="J22" s="28">
        <v>0.7</v>
      </c>
      <c r="K22" s="2"/>
      <c r="L22" s="2" t="s">
        <v>29</v>
      </c>
    </row>
    <row r="23" spans="1:12">
      <c r="A23" s="21">
        <v>14</v>
      </c>
      <c r="B23" s="21"/>
      <c r="C23" s="27" t="s">
        <v>13</v>
      </c>
      <c r="D23" s="18">
        <f t="shared" si="4"/>
        <v>2333333.333333333</v>
      </c>
      <c r="E23" s="18">
        <f t="shared" si="5"/>
        <v>2333333.333333333</v>
      </c>
      <c r="F23" s="18">
        <f t="shared" si="6"/>
        <v>2333333.333333333</v>
      </c>
      <c r="G23" s="18">
        <f t="shared" si="7"/>
        <v>3000000.0000000009</v>
      </c>
      <c r="H23" s="19">
        <v>10000000</v>
      </c>
      <c r="I23" s="23"/>
      <c r="J23" s="28">
        <v>0.7</v>
      </c>
      <c r="K23" s="2"/>
      <c r="L23" s="2" t="s">
        <v>29</v>
      </c>
    </row>
    <row r="24" spans="1:12">
      <c r="A24" s="21">
        <v>15</v>
      </c>
      <c r="B24" s="21"/>
      <c r="C24" s="17" t="s">
        <v>159</v>
      </c>
      <c r="D24" s="18">
        <f>H24*(④人件費算出シート!D29/④人件費算出シート!H29)</f>
        <v>518292.68292682926</v>
      </c>
      <c r="E24" s="18">
        <f>H24*(④人件費算出シート!E29/④人件費算出シート!H29)</f>
        <v>213414.63414634147</v>
      </c>
      <c r="F24" s="18">
        <f>H24*(④人件費算出シート!F29/④人件費算出シート!H29)</f>
        <v>85365.853658536595</v>
      </c>
      <c r="G24" s="18">
        <f>H24*(④人件費算出シート!G29/④人件費算出シート!H29)</f>
        <v>182926.82926829267</v>
      </c>
      <c r="H24" s="19">
        <v>1000000</v>
      </c>
      <c r="I24" s="23"/>
      <c r="J24" s="24" t="s">
        <v>163</v>
      </c>
      <c r="K24" s="2" t="s">
        <v>166</v>
      </c>
      <c r="L24" s="2"/>
    </row>
    <row r="25" spans="1:12" ht="31.5">
      <c r="A25" s="21">
        <v>16</v>
      </c>
      <c r="B25" s="21"/>
      <c r="C25" s="17" t="s">
        <v>164</v>
      </c>
      <c r="D25" s="18">
        <f>$H25*$J25*($D$10/SUM($D$10:$F$10))</f>
        <v>233333.33333333331</v>
      </c>
      <c r="E25" s="18">
        <f t="shared" si="5"/>
        <v>233333.33333333331</v>
      </c>
      <c r="F25" s="18">
        <f t="shared" si="6"/>
        <v>233333.33333333331</v>
      </c>
      <c r="G25" s="18">
        <f t="shared" ref="G25:G27" si="8">H25-(SUM(D25:F25))</f>
        <v>300000</v>
      </c>
      <c r="H25" s="19">
        <v>1000000</v>
      </c>
      <c r="I25" s="23"/>
      <c r="J25" s="28">
        <v>0.7</v>
      </c>
      <c r="K25" s="16" t="s">
        <v>117</v>
      </c>
      <c r="L25" s="27" t="s">
        <v>29</v>
      </c>
    </row>
    <row r="26" spans="1:12">
      <c r="A26" s="21">
        <v>17</v>
      </c>
      <c r="B26" s="21"/>
      <c r="C26" s="27" t="s">
        <v>120</v>
      </c>
      <c r="D26" s="18">
        <f t="shared" si="4"/>
        <v>233333.33333333331</v>
      </c>
      <c r="E26" s="18">
        <f t="shared" si="5"/>
        <v>233333.33333333331</v>
      </c>
      <c r="F26" s="18">
        <f t="shared" si="6"/>
        <v>233333.33333333331</v>
      </c>
      <c r="G26" s="18">
        <f t="shared" si="8"/>
        <v>300000</v>
      </c>
      <c r="H26" s="19">
        <v>1000000</v>
      </c>
      <c r="I26" s="23"/>
      <c r="J26" s="28">
        <v>0.7</v>
      </c>
      <c r="K26" s="2"/>
      <c r="L26" s="2" t="s">
        <v>29</v>
      </c>
    </row>
    <row r="27" spans="1:12">
      <c r="A27" s="21">
        <v>18</v>
      </c>
      <c r="B27" s="21"/>
      <c r="C27" s="27" t="s">
        <v>165</v>
      </c>
      <c r="D27" s="18">
        <f t="shared" si="4"/>
        <v>233333.33333333331</v>
      </c>
      <c r="E27" s="18">
        <f t="shared" si="5"/>
        <v>233333.33333333331</v>
      </c>
      <c r="F27" s="18">
        <f t="shared" si="6"/>
        <v>233333.33333333331</v>
      </c>
      <c r="G27" s="18">
        <f t="shared" si="8"/>
        <v>300000</v>
      </c>
      <c r="H27" s="19">
        <v>1000000</v>
      </c>
      <c r="I27" s="23"/>
      <c r="J27" s="28">
        <v>0.7</v>
      </c>
      <c r="K27" s="2"/>
      <c r="L27" s="2" t="s">
        <v>29</v>
      </c>
    </row>
    <row r="28" spans="1:12">
      <c r="A28" s="21">
        <v>19</v>
      </c>
      <c r="B28" s="21"/>
      <c r="C28" s="27" t="s">
        <v>160</v>
      </c>
      <c r="D28" s="18">
        <f>H28</f>
        <v>1000000</v>
      </c>
      <c r="E28" s="18">
        <v>0</v>
      </c>
      <c r="F28" s="18">
        <v>0</v>
      </c>
      <c r="G28" s="18">
        <v>0</v>
      </c>
      <c r="H28" s="19">
        <v>1000000</v>
      </c>
      <c r="I28" s="23"/>
      <c r="J28" s="24" t="s">
        <v>163</v>
      </c>
      <c r="K28" s="2"/>
      <c r="L28" s="2" t="s">
        <v>29</v>
      </c>
    </row>
    <row r="29" spans="1:12">
      <c r="A29" s="21">
        <v>20</v>
      </c>
      <c r="B29" s="21"/>
      <c r="C29" s="27" t="s">
        <v>267</v>
      </c>
      <c r="D29" s="18"/>
      <c r="E29" s="18"/>
      <c r="F29" s="18"/>
      <c r="G29" s="18"/>
      <c r="H29" s="19"/>
      <c r="I29" s="23"/>
      <c r="J29" s="24"/>
      <c r="K29" s="2"/>
      <c r="L29" s="2" t="s">
        <v>29</v>
      </c>
    </row>
    <row r="30" spans="1:12">
      <c r="A30" s="21">
        <v>21</v>
      </c>
      <c r="B30" s="21"/>
      <c r="C30" s="27" t="s">
        <v>179</v>
      </c>
      <c r="D30" s="18">
        <f>$H30*$J30*($D$10/SUM($D$10:$F$10))</f>
        <v>233333.33333333331</v>
      </c>
      <c r="E30" s="18">
        <f t="shared" si="5"/>
        <v>233333.33333333331</v>
      </c>
      <c r="F30" s="18">
        <f t="shared" si="6"/>
        <v>233333.33333333331</v>
      </c>
      <c r="G30" s="18">
        <f t="shared" ref="G30" si="9">H30-(SUM(D30:F30))</f>
        <v>300000</v>
      </c>
      <c r="H30" s="19">
        <v>1000000</v>
      </c>
      <c r="I30" s="23"/>
      <c r="J30" s="28">
        <v>0.7</v>
      </c>
      <c r="K30" s="2"/>
      <c r="L30" s="2" t="s">
        <v>29</v>
      </c>
    </row>
    <row r="31" spans="1:12">
      <c r="A31" s="21">
        <v>22</v>
      </c>
      <c r="B31" s="21"/>
      <c r="C31" s="27" t="s">
        <v>24</v>
      </c>
      <c r="D31" s="18"/>
      <c r="E31" s="18"/>
      <c r="F31" s="18"/>
      <c r="G31" s="18"/>
      <c r="H31" s="19"/>
      <c r="I31" s="23"/>
      <c r="J31" s="28"/>
      <c r="K31" s="2"/>
      <c r="L31" s="2"/>
    </row>
    <row r="32" spans="1:12">
      <c r="A32" s="21">
        <v>23</v>
      </c>
      <c r="B32" s="21"/>
      <c r="C32" s="25" t="s">
        <v>161</v>
      </c>
      <c r="D32" s="26">
        <f>SUM(D33:D48)</f>
        <v>4751202.0071692523</v>
      </c>
      <c r="E32" s="26">
        <f>SUM(E33:E48)</f>
        <v>3997407.5947524016</v>
      </c>
      <c r="F32" s="26">
        <f>SUM(F33:F48)</f>
        <v>3865406.0142645976</v>
      </c>
      <c r="G32" s="26">
        <f>SUM(G33:G48)</f>
        <v>8635985.3838137481</v>
      </c>
      <c r="H32" s="26">
        <f>SUM(H33:H48)</f>
        <v>21250001</v>
      </c>
      <c r="I32" s="23"/>
      <c r="J32" s="28"/>
      <c r="K32" s="2"/>
      <c r="L32" s="2"/>
    </row>
    <row r="33" spans="1:12">
      <c r="A33" s="21">
        <v>24</v>
      </c>
      <c r="B33" s="21"/>
      <c r="C33" s="17" t="s">
        <v>159</v>
      </c>
      <c r="D33" s="18">
        <f>H33*(④人件費算出シート!D29/④人件費算出シート!H29)</f>
        <v>518292.68292682926</v>
      </c>
      <c r="E33" s="18">
        <f>H33*(④人件費算出シート!E29/④人件費算出シート!H29)</f>
        <v>213414.63414634147</v>
      </c>
      <c r="F33" s="18">
        <f>H33*(④人件費算出シート!F29/④人件費算出シート!H29)</f>
        <v>85365.853658536595</v>
      </c>
      <c r="G33" s="18">
        <f>H33*(④人件費算出シート!G29/④人件費算出シート!H29)</f>
        <v>182926.82926829267</v>
      </c>
      <c r="H33" s="19">
        <v>1000000</v>
      </c>
      <c r="I33" s="23"/>
      <c r="J33" s="24" t="s">
        <v>163</v>
      </c>
      <c r="K33" s="2" t="s">
        <v>166</v>
      </c>
      <c r="L33" s="2"/>
    </row>
    <row r="34" spans="1:12">
      <c r="A34" s="21">
        <v>25</v>
      </c>
      <c r="B34" s="21"/>
      <c r="C34" s="17" t="s">
        <v>162</v>
      </c>
      <c r="D34" s="18">
        <f>H34*(④人件費算出シート!D14/④人件費算出シート!H14)</f>
        <v>50000</v>
      </c>
      <c r="E34" s="18">
        <f>H34*(④人件費算出シート!E14/④人件費算出シート!H14)</f>
        <v>0</v>
      </c>
      <c r="F34" s="18">
        <f>H34*(④人件費算出シート!F14/④人件費算出シート!H14)</f>
        <v>0</v>
      </c>
      <c r="G34" s="18">
        <f>H34*(④人件費算出シート!G14/④人件費算出シート!H14)</f>
        <v>0</v>
      </c>
      <c r="H34" s="19">
        <v>50000</v>
      </c>
      <c r="I34" s="23"/>
      <c r="J34" s="24" t="s">
        <v>163</v>
      </c>
      <c r="K34" s="2" t="s">
        <v>166</v>
      </c>
      <c r="L34" s="2"/>
    </row>
    <row r="35" spans="1:12">
      <c r="A35" s="21">
        <v>26</v>
      </c>
      <c r="B35" s="21"/>
      <c r="C35" s="27" t="s">
        <v>11</v>
      </c>
      <c r="D35" s="18">
        <f t="shared" si="4"/>
        <v>233333.33333333331</v>
      </c>
      <c r="E35" s="18">
        <f t="shared" si="5"/>
        <v>233333.33333333331</v>
      </c>
      <c r="F35" s="18">
        <f t="shared" si="6"/>
        <v>233333.33333333331</v>
      </c>
      <c r="G35" s="18">
        <f t="shared" ref="G35" si="10">H35-(SUM(D35:F35))</f>
        <v>300000</v>
      </c>
      <c r="H35" s="19">
        <v>1000000</v>
      </c>
      <c r="I35" s="23"/>
      <c r="J35" s="28">
        <v>0.7</v>
      </c>
      <c r="K35" s="2"/>
      <c r="L35" s="2" t="s">
        <v>29</v>
      </c>
    </row>
    <row r="36" spans="1:12">
      <c r="A36" s="21">
        <v>27</v>
      </c>
      <c r="B36" s="21"/>
      <c r="C36" s="27" t="s">
        <v>15</v>
      </c>
      <c r="D36" s="18">
        <f t="shared" si="4"/>
        <v>233333.33333333331</v>
      </c>
      <c r="E36" s="18">
        <f t="shared" si="5"/>
        <v>233333.33333333331</v>
      </c>
      <c r="F36" s="18">
        <f t="shared" si="6"/>
        <v>233333.33333333331</v>
      </c>
      <c r="G36" s="18">
        <f t="shared" si="7"/>
        <v>300000</v>
      </c>
      <c r="H36" s="19">
        <v>1000000</v>
      </c>
      <c r="I36" s="23"/>
      <c r="J36" s="28">
        <v>0.7</v>
      </c>
      <c r="K36" s="2"/>
      <c r="L36" s="2" t="s">
        <v>29</v>
      </c>
    </row>
    <row r="37" spans="1:12">
      <c r="A37" s="21">
        <v>28</v>
      </c>
      <c r="B37" s="21"/>
      <c r="C37" s="27" t="s">
        <v>14</v>
      </c>
      <c r="D37" s="18">
        <f t="shared" si="4"/>
        <v>23333.333333333332</v>
      </c>
      <c r="E37" s="18">
        <f>$H37*$J37*($E$10/SUM($D$10:$F$10))</f>
        <v>23333.333333333332</v>
      </c>
      <c r="F37" s="18">
        <f t="shared" si="6"/>
        <v>23333.333333333332</v>
      </c>
      <c r="G37" s="18">
        <f t="shared" si="7"/>
        <v>30000</v>
      </c>
      <c r="H37" s="19">
        <v>100000</v>
      </c>
      <c r="I37" s="23"/>
      <c r="J37" s="28">
        <v>0.7</v>
      </c>
      <c r="K37" s="2"/>
      <c r="L37" s="2" t="s">
        <v>29</v>
      </c>
    </row>
    <row r="38" spans="1:12">
      <c r="A38" s="21">
        <v>29</v>
      </c>
      <c r="B38" s="21"/>
      <c r="C38" s="27" t="s">
        <v>16</v>
      </c>
      <c r="D38" s="18">
        <f t="shared" si="4"/>
        <v>23333.333333333332</v>
      </c>
      <c r="E38" s="18">
        <f>$H38*$J38*($E$10/SUM($D$10:$F$10))</f>
        <v>23333.333333333332</v>
      </c>
      <c r="F38" s="18">
        <f t="shared" si="6"/>
        <v>23333.333333333332</v>
      </c>
      <c r="G38" s="18">
        <f t="shared" si="7"/>
        <v>30000</v>
      </c>
      <c r="H38" s="19">
        <v>100000</v>
      </c>
      <c r="I38" s="23"/>
      <c r="J38" s="28">
        <v>0.7</v>
      </c>
      <c r="K38" s="2"/>
      <c r="L38" s="2" t="s">
        <v>29</v>
      </c>
    </row>
    <row r="39" spans="1:12">
      <c r="A39" s="21">
        <v>30</v>
      </c>
      <c r="B39" s="21"/>
      <c r="C39" s="27" t="s">
        <v>17</v>
      </c>
      <c r="D39" s="18">
        <f t="shared" si="4"/>
        <v>2333333.333333333</v>
      </c>
      <c r="E39" s="18">
        <f t="shared" si="5"/>
        <v>2333333.333333333</v>
      </c>
      <c r="F39" s="18">
        <f t="shared" si="6"/>
        <v>2333333.333333333</v>
      </c>
      <c r="G39" s="18">
        <f t="shared" si="7"/>
        <v>3000000.0000000009</v>
      </c>
      <c r="H39" s="19">
        <v>10000000</v>
      </c>
      <c r="I39" s="23"/>
      <c r="J39" s="20">
        <v>0.7</v>
      </c>
      <c r="K39" s="2"/>
      <c r="L39" s="2" t="s">
        <v>29</v>
      </c>
    </row>
    <row r="40" spans="1:12" ht="31.5">
      <c r="A40" s="21">
        <v>31</v>
      </c>
      <c r="B40" s="21"/>
      <c r="C40" s="17" t="s">
        <v>18</v>
      </c>
      <c r="D40" s="18">
        <f t="shared" si="4"/>
        <v>233333.33333333331</v>
      </c>
      <c r="E40" s="18">
        <f t="shared" si="5"/>
        <v>233333.33333333331</v>
      </c>
      <c r="F40" s="18">
        <f>$H40*$J40*($F$10/SUM($D$10:$F$10))</f>
        <v>233333.33333333331</v>
      </c>
      <c r="G40" s="18">
        <f t="shared" si="7"/>
        <v>300000</v>
      </c>
      <c r="H40" s="19">
        <v>1000000</v>
      </c>
      <c r="I40" s="23"/>
      <c r="J40" s="20">
        <v>0.7</v>
      </c>
      <c r="K40" s="16" t="s">
        <v>117</v>
      </c>
      <c r="L40" s="27" t="s">
        <v>29</v>
      </c>
    </row>
    <row r="41" spans="1:12">
      <c r="A41" s="21">
        <v>32</v>
      </c>
      <c r="B41" s="21"/>
      <c r="C41" s="27" t="s">
        <v>19</v>
      </c>
      <c r="D41" s="18">
        <f>$H41*$J41*($D$11/SUM($D$11:$F$11))</f>
        <v>233333.33333333331</v>
      </c>
      <c r="E41" s="18">
        <f t="shared" si="5"/>
        <v>233333.33333333331</v>
      </c>
      <c r="F41" s="18">
        <f t="shared" si="6"/>
        <v>233333.33333333331</v>
      </c>
      <c r="G41" s="18">
        <f t="shared" si="7"/>
        <v>300000</v>
      </c>
      <c r="H41" s="19">
        <v>1000000</v>
      </c>
      <c r="I41" s="23"/>
      <c r="J41" s="28">
        <v>0.7</v>
      </c>
      <c r="K41" s="2"/>
      <c r="L41" s="2" t="s">
        <v>30</v>
      </c>
    </row>
    <row r="42" spans="1:12">
      <c r="A42" s="21">
        <v>33</v>
      </c>
      <c r="B42" s="21"/>
      <c r="C42" s="27" t="s">
        <v>20</v>
      </c>
      <c r="D42" s="18">
        <f>$H$42*(D12/SUM($D$12:$G$12))</f>
        <v>100727.27272727272</v>
      </c>
      <c r="E42" s="18">
        <f>$H$42*(E12/SUM($D$12:$G$12))</f>
        <v>998.18181818181824</v>
      </c>
      <c r="F42" s="18">
        <f>$H$42*(F12/SUM($D$12:$G$12))</f>
        <v>9.9818181818181824</v>
      </c>
      <c r="G42" s="18">
        <f>$H$42*(G12/SUM($D$12:$G$12))</f>
        <v>898264.5636363636</v>
      </c>
      <c r="H42" s="19">
        <v>1000000</v>
      </c>
      <c r="I42" s="23"/>
      <c r="J42" s="24" t="s">
        <v>28</v>
      </c>
      <c r="K42" s="2"/>
      <c r="L42" s="2" t="s">
        <v>29</v>
      </c>
    </row>
    <row r="43" spans="1:12">
      <c r="A43" s="21">
        <v>34</v>
      </c>
      <c r="B43" s="21"/>
      <c r="C43" s="27" t="s">
        <v>180</v>
      </c>
      <c r="D43" s="18">
        <f>$H43*$J43*($D$10/SUM($D$10:$F$10))</f>
        <v>233333.56666666665</v>
      </c>
      <c r="E43" s="18">
        <f>$H43*$J43*($E$10/SUM($D$10:$F$10))</f>
        <v>233333.56666666665</v>
      </c>
      <c r="F43" s="18">
        <f>$H43*$J43*($F$10/SUM($D$10:$F$10))</f>
        <v>233333.56666666665</v>
      </c>
      <c r="G43" s="18">
        <f t="shared" ref="G43" si="11">H43-(SUM(D43:F43))</f>
        <v>300000.30000000005</v>
      </c>
      <c r="H43" s="19">
        <v>1000001</v>
      </c>
      <c r="I43" s="23"/>
      <c r="J43" s="28">
        <v>0.7</v>
      </c>
      <c r="K43" s="2"/>
      <c r="L43" s="2" t="s">
        <v>31</v>
      </c>
    </row>
    <row r="44" spans="1:12">
      <c r="A44" s="21">
        <v>35</v>
      </c>
      <c r="B44" s="21"/>
      <c r="C44" s="27" t="s">
        <v>21</v>
      </c>
      <c r="D44" s="18">
        <f>$H44*$J44*($D$10/SUM($D$10:$F$10))</f>
        <v>233333.33333333331</v>
      </c>
      <c r="E44" s="18">
        <f t="shared" si="5"/>
        <v>233333.33333333331</v>
      </c>
      <c r="F44" s="18">
        <f t="shared" si="6"/>
        <v>233333.33333333331</v>
      </c>
      <c r="G44" s="18">
        <f>H44-(SUM(D44:F44))</f>
        <v>300000</v>
      </c>
      <c r="H44" s="19">
        <v>1000000</v>
      </c>
      <c r="I44" s="23"/>
      <c r="J44" s="28">
        <v>0.7</v>
      </c>
      <c r="K44" s="2"/>
      <c r="L44" s="2" t="s">
        <v>31</v>
      </c>
    </row>
    <row r="45" spans="1:12">
      <c r="A45" s="21">
        <v>36</v>
      </c>
      <c r="B45" s="21"/>
      <c r="C45" s="27" t="s">
        <v>22</v>
      </c>
      <c r="D45" s="18">
        <f>$H$45*(D12/SUM($D$12:$G$12))</f>
        <v>100727.27272727272</v>
      </c>
      <c r="E45" s="18">
        <f>$H$45*(E12/SUM($D$12:$G$12))</f>
        <v>998.18181818181824</v>
      </c>
      <c r="F45" s="18">
        <f>$H$45*(F12/SUM($D$12:$G$12))</f>
        <v>9.9818181818181824</v>
      </c>
      <c r="G45" s="18">
        <f>$H$45*(G12/SUM($D$12:$G$12))</f>
        <v>898264.5636363636</v>
      </c>
      <c r="H45" s="19">
        <v>1000000</v>
      </c>
      <c r="I45" s="23"/>
      <c r="J45" s="24" t="s">
        <v>28</v>
      </c>
      <c r="K45" s="2"/>
      <c r="L45" s="2" t="s">
        <v>31</v>
      </c>
    </row>
    <row r="46" spans="1:12">
      <c r="A46" s="21">
        <v>37</v>
      </c>
      <c r="B46" s="21"/>
      <c r="C46" s="27" t="s">
        <v>23</v>
      </c>
      <c r="D46" s="18">
        <f>$H$46*(D12/SUM($D$12:$G$12))</f>
        <v>100727.27272727272</v>
      </c>
      <c r="E46" s="18">
        <f>$H$46*(E12/SUM($D$12:$G$12))</f>
        <v>998.18181818181824</v>
      </c>
      <c r="F46" s="18">
        <f>$H$46*(F12/SUM($D$12:$G$12))</f>
        <v>9.9818181818181824</v>
      </c>
      <c r="G46" s="18">
        <f>$H$46*(G12/SUM($D$12:$G$12))</f>
        <v>898264.5636363636</v>
      </c>
      <c r="H46" s="19">
        <v>1000000</v>
      </c>
      <c r="I46" s="23"/>
      <c r="J46" s="24" t="s">
        <v>28</v>
      </c>
      <c r="K46" s="2"/>
      <c r="L46" s="2" t="s">
        <v>31</v>
      </c>
    </row>
    <row r="47" spans="1:12">
      <c r="A47" s="21">
        <v>38</v>
      </c>
      <c r="B47" s="21"/>
      <c r="C47" s="27" t="s">
        <v>24</v>
      </c>
      <c r="D47" s="18">
        <f>$H$47*(D12/SUM($D$12:$G$12))</f>
        <v>100727.27272727272</v>
      </c>
      <c r="E47" s="18">
        <f>$H$47*(E12/SUM($D$12:$G$12))</f>
        <v>998.18181818181824</v>
      </c>
      <c r="F47" s="18">
        <f>$H$47*(F12/SUM($D$12:$G$12))</f>
        <v>9.9818181818181824</v>
      </c>
      <c r="G47" s="18">
        <f>$H$47*(G12/SUM($D$12:$G$12))</f>
        <v>898264.5636363636</v>
      </c>
      <c r="H47" s="19">
        <v>1000000</v>
      </c>
      <c r="I47" s="23"/>
      <c r="J47" s="24" t="s">
        <v>28</v>
      </c>
      <c r="K47" s="2"/>
      <c r="L47" s="2"/>
    </row>
    <row r="48" spans="1:12">
      <c r="A48" s="21"/>
      <c r="B48" s="21"/>
      <c r="C48" s="27"/>
      <c r="D48" s="18"/>
      <c r="E48" s="18"/>
      <c r="F48" s="18"/>
      <c r="G48" s="18"/>
      <c r="H48" s="18"/>
      <c r="I48" s="23"/>
      <c r="J48" s="29"/>
      <c r="K48" s="2"/>
      <c r="L48" s="2"/>
    </row>
  </sheetData>
  <phoneticPr fontId="1"/>
  <pageMargins left="0.7" right="0.7" top="0.75" bottom="0.75" header="0.3" footer="0.3"/>
  <pageSetup paperSize="9" scale="60"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B04F7942-BC42-49F5-B175-53C6256ED244}">
          <x14:formula1>
            <xm:f>Sheet1!$C$1:$C$12</xm:f>
          </x14:formula1>
          <xm:sqref>E5</xm:sqref>
        </x14:dataValidation>
        <x14:dataValidation type="list" allowBlank="1" showInputMessage="1" showErrorMessage="1" xr:uid="{29D69D02-3F8D-4D4D-97C5-80FC1FA8689D}">
          <x14:formula1>
            <xm:f>Sheet1!$B$1:$B$2</xm:f>
          </x14:formula1>
          <xm:sqref>D5</xm:sqref>
        </x14:dataValidation>
        <x14:dataValidation type="list" allowBlank="1" showInputMessage="1" showErrorMessage="1" xr:uid="{290641C7-A2D1-4952-A19B-11129D1E8C71}">
          <x14:formula1>
            <xm:f>Sheet1!$A$1:$A$47</xm:f>
          </x14:formula1>
          <xm:sqref>D3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35F72-A8A9-4DF9-B3DE-1C25DFB3A33F}">
  <sheetPr>
    <tabColor theme="9"/>
  </sheetPr>
  <dimension ref="A1"/>
  <sheetViews>
    <sheetView workbookViewId="0">
      <selection activeCell="K24" sqref="K24"/>
    </sheetView>
  </sheetViews>
  <sheetFormatPr defaultRowHeight="18.7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J47"/>
  <sheetViews>
    <sheetView zoomScale="85" zoomScaleNormal="85" zoomScaleSheetLayoutView="70" workbookViewId="0">
      <selection activeCell="P22" sqref="P22"/>
    </sheetView>
  </sheetViews>
  <sheetFormatPr defaultRowHeight="15.75"/>
  <cols>
    <col min="1" max="1" width="4" style="1" customWidth="1"/>
    <col min="2" max="2" width="22.125" style="1" customWidth="1"/>
    <col min="3" max="7" width="15.625" style="1" customWidth="1"/>
    <col min="8" max="8" width="5" style="1" customWidth="1"/>
    <col min="9" max="9" width="9.5" style="1" customWidth="1"/>
    <col min="10" max="10" width="56.5" style="1" customWidth="1"/>
    <col min="11" max="16384" width="9" style="1"/>
  </cols>
  <sheetData>
    <row r="1" spans="1:10" ht="16.5">
      <c r="B1" s="69" t="s">
        <v>185</v>
      </c>
      <c r="I1" s="8"/>
      <c r="J1" s="1" t="s">
        <v>32</v>
      </c>
    </row>
    <row r="2" spans="1:10" ht="8.25" customHeight="1" thickBot="1"/>
    <row r="3" spans="1:10" ht="20.25" customHeight="1" thickBot="1">
      <c r="B3" s="10" t="s">
        <v>81</v>
      </c>
      <c r="C3" s="11"/>
      <c r="D3" s="65" t="s">
        <v>183</v>
      </c>
      <c r="E3" s="61"/>
      <c r="F3" s="62"/>
      <c r="G3" s="63"/>
      <c r="I3" s="53"/>
      <c r="J3" s="1" t="s">
        <v>140</v>
      </c>
    </row>
    <row r="4" spans="1:10" ht="20.25" customHeight="1" thickBot="1">
      <c r="B4" s="51" t="s">
        <v>82</v>
      </c>
      <c r="C4" s="52"/>
      <c r="D4" s="65" t="s">
        <v>184</v>
      </c>
      <c r="E4" s="61"/>
      <c r="F4" s="62"/>
      <c r="G4" s="63"/>
    </row>
    <row r="5" spans="1:10" ht="20.25" customHeight="1" thickBot="1">
      <c r="B5" s="10" t="s">
        <v>119</v>
      </c>
      <c r="C5" s="11"/>
      <c r="D5" s="12"/>
    </row>
    <row r="6" spans="1:10">
      <c r="B6" s="105" t="s">
        <v>268</v>
      </c>
      <c r="C6" s="13"/>
    </row>
    <row r="7" spans="1:10">
      <c r="B7" s="14"/>
      <c r="C7" s="13"/>
    </row>
    <row r="8" spans="1:10">
      <c r="G8" s="15" t="s">
        <v>83</v>
      </c>
    </row>
    <row r="9" spans="1:10" ht="31.5">
      <c r="B9" s="5"/>
      <c r="C9" s="6" t="s">
        <v>4</v>
      </c>
      <c r="D9" s="6" t="s">
        <v>5</v>
      </c>
      <c r="E9" s="6" t="s">
        <v>6</v>
      </c>
      <c r="F9" s="6" t="s">
        <v>7</v>
      </c>
      <c r="G9" s="6" t="s">
        <v>8</v>
      </c>
      <c r="H9" s="3"/>
      <c r="I9" s="4" t="s">
        <v>27</v>
      </c>
      <c r="J9" s="6" t="s">
        <v>26</v>
      </c>
    </row>
    <row r="10" spans="1:10" ht="20.25" customHeight="1">
      <c r="A10" s="21">
        <v>1</v>
      </c>
      <c r="B10" s="22" t="s">
        <v>2</v>
      </c>
      <c r="C10" s="19"/>
      <c r="D10" s="19"/>
      <c r="E10" s="19"/>
      <c r="F10" s="18">
        <f>G10-C10-D10-E10</f>
        <v>0</v>
      </c>
      <c r="G10" s="19"/>
      <c r="H10" s="23"/>
      <c r="I10" s="24" t="s">
        <v>28</v>
      </c>
      <c r="J10" s="27"/>
    </row>
    <row r="11" spans="1:10" ht="20.25" customHeight="1">
      <c r="A11" s="21">
        <v>2</v>
      </c>
      <c r="B11" s="22" t="s">
        <v>3</v>
      </c>
      <c r="C11" s="19"/>
      <c r="D11" s="19"/>
      <c r="E11" s="19"/>
      <c r="F11" s="18">
        <f>G11-C11-D11-E11</f>
        <v>0</v>
      </c>
      <c r="G11" s="19"/>
      <c r="H11" s="23"/>
      <c r="I11" s="24" t="s">
        <v>28</v>
      </c>
      <c r="J11" s="27"/>
    </row>
    <row r="12" spans="1:10" ht="20.25" customHeight="1">
      <c r="A12" s="21">
        <v>3</v>
      </c>
      <c r="B12" s="25" t="s">
        <v>0</v>
      </c>
      <c r="C12" s="26" t="e">
        <f>C13+C14</f>
        <v>#DIV/0!</v>
      </c>
      <c r="D12" s="26" t="e">
        <f t="shared" ref="D12:F12" si="0">D13+D14</f>
        <v>#DIV/0!</v>
      </c>
      <c r="E12" s="26" t="e">
        <f t="shared" si="0"/>
        <v>#DIV/0!</v>
      </c>
      <c r="F12" s="26" t="e">
        <f t="shared" si="0"/>
        <v>#DIV/0!</v>
      </c>
      <c r="G12" s="26">
        <f>G13+G14</f>
        <v>0</v>
      </c>
      <c r="H12" s="23"/>
      <c r="I12" s="24" t="s">
        <v>28</v>
      </c>
      <c r="J12" s="27"/>
    </row>
    <row r="13" spans="1:10" ht="20.25" customHeight="1">
      <c r="A13" s="21">
        <v>4</v>
      </c>
      <c r="B13" s="27" t="s">
        <v>1</v>
      </c>
      <c r="C13" s="19"/>
      <c r="D13" s="19"/>
      <c r="E13" s="19"/>
      <c r="F13" s="18">
        <f>G13-C13-D13-E13</f>
        <v>0</v>
      </c>
      <c r="G13" s="19"/>
      <c r="H13" s="23"/>
      <c r="I13" s="24" t="s">
        <v>28</v>
      </c>
      <c r="J13" s="16" t="s">
        <v>270</v>
      </c>
    </row>
    <row r="14" spans="1:10" ht="20.25" customHeight="1">
      <c r="A14" s="21">
        <v>5</v>
      </c>
      <c r="B14" s="27" t="s">
        <v>25</v>
      </c>
      <c r="C14" s="18" t="e">
        <f>C15+C16+C17</f>
        <v>#DIV/0!</v>
      </c>
      <c r="D14" s="18" t="e">
        <f t="shared" ref="D14:E14" si="1">D15+D16+D17</f>
        <v>#DIV/0!</v>
      </c>
      <c r="E14" s="18" t="e">
        <f t="shared" si="1"/>
        <v>#DIV/0!</v>
      </c>
      <c r="F14" s="18" t="e">
        <f>G14-C14-D14-E14</f>
        <v>#DIV/0!</v>
      </c>
      <c r="G14" s="19"/>
      <c r="H14" s="23"/>
      <c r="I14" s="24" t="s">
        <v>28</v>
      </c>
      <c r="J14" s="27"/>
    </row>
    <row r="15" spans="1:10" ht="20.25" customHeight="1">
      <c r="A15" s="21">
        <v>6</v>
      </c>
      <c r="B15" s="27" t="s">
        <v>136</v>
      </c>
      <c r="C15" s="19"/>
      <c r="D15" s="19"/>
      <c r="E15" s="19"/>
      <c r="F15" s="18">
        <f>G15-C15-D15-E15</f>
        <v>0</v>
      </c>
      <c r="G15" s="19"/>
      <c r="H15" s="23"/>
      <c r="I15" s="24"/>
      <c r="J15" s="27"/>
    </row>
    <row r="16" spans="1:10" ht="20.25" customHeight="1">
      <c r="A16" s="21">
        <v>7</v>
      </c>
      <c r="B16" s="27" t="s">
        <v>138</v>
      </c>
      <c r="C16" s="19"/>
      <c r="D16" s="19"/>
      <c r="E16" s="19"/>
      <c r="F16" s="18">
        <f>G16-C16-D16-E16</f>
        <v>0</v>
      </c>
      <c r="G16" s="19"/>
      <c r="H16" s="23"/>
      <c r="I16" s="24"/>
      <c r="J16" s="27"/>
    </row>
    <row r="17" spans="1:10" ht="20.25" customHeight="1">
      <c r="A17" s="21">
        <v>8</v>
      </c>
      <c r="B17" s="27" t="s">
        <v>137</v>
      </c>
      <c r="C17" s="18" t="e">
        <f>$G$17*C13/SUM($C$13:$F$13)</f>
        <v>#DIV/0!</v>
      </c>
      <c r="D17" s="18" t="e">
        <f>$G$17*D13/SUM($C$13:$F$13)</f>
        <v>#DIV/0!</v>
      </c>
      <c r="E17" s="18" t="e">
        <f>$G$17*E13/SUM($C$13:$F$13)</f>
        <v>#DIV/0!</v>
      </c>
      <c r="F17" s="18" t="e">
        <f>$G$17*F13/SUM($C$13:$F$13)</f>
        <v>#DIV/0!</v>
      </c>
      <c r="G17" s="18">
        <f>G14-G15-G16</f>
        <v>0</v>
      </c>
      <c r="H17" s="23"/>
      <c r="I17" s="24"/>
      <c r="J17" s="27" t="s">
        <v>139</v>
      </c>
    </row>
    <row r="18" spans="1:10" ht="20.25" customHeight="1">
      <c r="A18" s="21">
        <v>9</v>
      </c>
      <c r="B18" s="25" t="s">
        <v>157</v>
      </c>
      <c r="C18" s="26" t="e">
        <f>C19+C32</f>
        <v>#DIV/0!</v>
      </c>
      <c r="D18" s="26" t="e">
        <f t="shared" ref="D18:G18" si="2">D19+D32</f>
        <v>#DIV/0!</v>
      </c>
      <c r="E18" s="26" t="e">
        <f t="shared" si="2"/>
        <v>#DIV/0!</v>
      </c>
      <c r="F18" s="26" t="e">
        <f t="shared" si="2"/>
        <v>#DIV/0!</v>
      </c>
      <c r="G18" s="26">
        <f t="shared" si="2"/>
        <v>0</v>
      </c>
      <c r="H18" s="23"/>
      <c r="I18" s="24" t="s">
        <v>28</v>
      </c>
      <c r="J18" s="27"/>
    </row>
    <row r="19" spans="1:10" ht="20.25" customHeight="1">
      <c r="A19" s="21">
        <v>10</v>
      </c>
      <c r="B19" s="25" t="s">
        <v>158</v>
      </c>
      <c r="C19" s="26" t="e">
        <f>SUM(C20:C31)</f>
        <v>#DIV/0!</v>
      </c>
      <c r="D19" s="26" t="e">
        <f t="shared" ref="D19:F19" si="3">SUM(D20:D31)</f>
        <v>#DIV/0!</v>
      </c>
      <c r="E19" s="26" t="e">
        <f t="shared" si="3"/>
        <v>#DIV/0!</v>
      </c>
      <c r="F19" s="26" t="e">
        <f t="shared" si="3"/>
        <v>#DIV/0!</v>
      </c>
      <c r="G19" s="26">
        <f>SUM(G20:G31)</f>
        <v>0</v>
      </c>
      <c r="H19" s="23"/>
      <c r="I19" s="24"/>
      <c r="J19" s="27"/>
    </row>
    <row r="20" spans="1:10" ht="20.25" customHeight="1">
      <c r="A20" s="21">
        <v>11</v>
      </c>
      <c r="B20" s="27" t="s">
        <v>9</v>
      </c>
      <c r="C20" s="18" t="e">
        <f>$G20*$I20*($C$10/SUM($C$10:$E$10))</f>
        <v>#DIV/0!</v>
      </c>
      <c r="D20" s="18" t="e">
        <f>$G20*$I20*($D$10/SUM($C$10:$E$10))</f>
        <v>#DIV/0!</v>
      </c>
      <c r="E20" s="18" t="e">
        <f>$G20*$I20*($E$10/SUM($C$10:$E$10))</f>
        <v>#DIV/0!</v>
      </c>
      <c r="F20" s="18" t="e">
        <f>G20-(SUM(C20:E20))</f>
        <v>#DIV/0!</v>
      </c>
      <c r="G20" s="19"/>
      <c r="H20" s="23"/>
      <c r="I20" s="28">
        <v>0.7</v>
      </c>
      <c r="J20" s="27"/>
    </row>
    <row r="21" spans="1:10" ht="20.25" customHeight="1">
      <c r="A21" s="21">
        <v>12</v>
      </c>
      <c r="B21" s="27" t="s">
        <v>10</v>
      </c>
      <c r="C21" s="18" t="e">
        <f>$G21*$I21*($C$10/SUM($C$10:$E$10))</f>
        <v>#DIV/0!</v>
      </c>
      <c r="D21" s="18" t="e">
        <f>$G21*$I21*($D$10/SUM($C$10:$E$10))</f>
        <v>#DIV/0!</v>
      </c>
      <c r="E21" s="18" t="e">
        <f>$G21*$I21*($E$10/SUM($C$10:$E$10))</f>
        <v>#DIV/0!</v>
      </c>
      <c r="F21" s="18" t="e">
        <f t="shared" ref="F21:F40" si="4">G21-(SUM(C21:E21))</f>
        <v>#DIV/0!</v>
      </c>
      <c r="G21" s="19"/>
      <c r="H21" s="23"/>
      <c r="I21" s="28">
        <v>0.7</v>
      </c>
      <c r="J21" s="27"/>
    </row>
    <row r="22" spans="1:10" ht="20.25" customHeight="1">
      <c r="A22" s="21">
        <v>13</v>
      </c>
      <c r="B22" s="27" t="s">
        <v>12</v>
      </c>
      <c r="C22" s="18" t="e">
        <f>$G22*$I22*($C$10/SUM($C$10:$E$10))</f>
        <v>#DIV/0!</v>
      </c>
      <c r="D22" s="18" t="e">
        <f>$G22*$I22*($D$10/SUM($C$10:$E$10))</f>
        <v>#DIV/0!</v>
      </c>
      <c r="E22" s="18" t="e">
        <f>$G22*$I22*($E$10/SUM($C$10:$E$10))</f>
        <v>#DIV/0!</v>
      </c>
      <c r="F22" s="18" t="e">
        <f t="shared" ref="F22:F23" si="5">G22-(SUM(C22:E22))</f>
        <v>#DIV/0!</v>
      </c>
      <c r="G22" s="19"/>
      <c r="H22" s="23"/>
      <c r="I22" s="28">
        <v>0.7</v>
      </c>
      <c r="J22" s="27"/>
    </row>
    <row r="23" spans="1:10" ht="20.25" customHeight="1">
      <c r="A23" s="21">
        <v>14</v>
      </c>
      <c r="B23" s="27" t="s">
        <v>13</v>
      </c>
      <c r="C23" s="18" t="e">
        <f>$G23*$I23*($C$10/SUM($C$10:$E$10))</f>
        <v>#DIV/0!</v>
      </c>
      <c r="D23" s="18" t="e">
        <f>$G23*$I23*($D$10/SUM($C$10:$E$10))</f>
        <v>#DIV/0!</v>
      </c>
      <c r="E23" s="18" t="e">
        <f>$G23*$I23*($E$10/SUM($C$10:$E$10))</f>
        <v>#DIV/0!</v>
      </c>
      <c r="F23" s="18" t="e">
        <f t="shared" si="5"/>
        <v>#DIV/0!</v>
      </c>
      <c r="G23" s="19"/>
      <c r="H23" s="23"/>
      <c r="I23" s="28">
        <v>0.7</v>
      </c>
      <c r="J23" s="27"/>
    </row>
    <row r="24" spans="1:10" ht="31.5">
      <c r="A24" s="21">
        <v>15</v>
      </c>
      <c r="B24" s="17" t="s">
        <v>159</v>
      </c>
      <c r="C24" s="18">
        <f>G24*(④人件費算出シート!D29/④人件費算出シート!H29)</f>
        <v>0</v>
      </c>
      <c r="D24" s="18">
        <f>G24*(④人件費算出シート!E29/④人件費算出シート!H29)</f>
        <v>0</v>
      </c>
      <c r="E24" s="18">
        <f>G24*(④人件費算出シート!F29/④人件費算出シート!H29)</f>
        <v>0</v>
      </c>
      <c r="F24" s="18">
        <f>G24*(④人件費算出シート!G29/④人件費算出シート!H29)</f>
        <v>0</v>
      </c>
      <c r="G24" s="19"/>
      <c r="H24" s="23"/>
      <c r="I24" s="24" t="s">
        <v>163</v>
      </c>
      <c r="J24" s="64" t="s">
        <v>181</v>
      </c>
    </row>
    <row r="25" spans="1:10" ht="31.5">
      <c r="A25" s="21">
        <v>16</v>
      </c>
      <c r="B25" s="17" t="s">
        <v>164</v>
      </c>
      <c r="C25" s="18" t="e">
        <f>$G25*$I25*($C$10/SUM($C$10:$E$10))</f>
        <v>#DIV/0!</v>
      </c>
      <c r="D25" s="18" t="e">
        <f>$G25*$I25*($D$10/SUM($C$10:$E$10))</f>
        <v>#DIV/0!</v>
      </c>
      <c r="E25" s="18" t="e">
        <f>$G25*$I25*($E$10/SUM($C$10:$E$10))</f>
        <v>#DIV/0!</v>
      </c>
      <c r="F25" s="18" t="e">
        <f t="shared" ref="F25" si="6">G25-(SUM(C25:E25))</f>
        <v>#DIV/0!</v>
      </c>
      <c r="G25" s="19"/>
      <c r="H25" s="23"/>
      <c r="I25" s="28">
        <v>0.7</v>
      </c>
      <c r="J25" s="64" t="s">
        <v>117</v>
      </c>
    </row>
    <row r="26" spans="1:10" ht="20.25" customHeight="1">
      <c r="A26" s="21">
        <v>17</v>
      </c>
      <c r="B26" s="27" t="s">
        <v>177</v>
      </c>
      <c r="C26" s="18" t="e">
        <f>$G26*$I26*($C$10/SUM($C$10:$E$10))</f>
        <v>#DIV/0!</v>
      </c>
      <c r="D26" s="18" t="e">
        <f>$G26*$I26*($D$10/SUM($C$10:$E$10))</f>
        <v>#DIV/0!</v>
      </c>
      <c r="E26" s="18" t="e">
        <f>$G26*$I26*($E$10/SUM($C$10:$E$10))</f>
        <v>#DIV/0!</v>
      </c>
      <c r="F26" s="18" t="e">
        <f t="shared" ref="F26:F27" si="7">G26-(SUM(C26:E26))</f>
        <v>#DIV/0!</v>
      </c>
      <c r="G26" s="19"/>
      <c r="H26" s="23"/>
      <c r="I26" s="28">
        <v>0.7</v>
      </c>
      <c r="J26" s="27"/>
    </row>
    <row r="27" spans="1:10" ht="20.25" customHeight="1">
      <c r="A27" s="21">
        <v>18</v>
      </c>
      <c r="B27" s="27" t="s">
        <v>165</v>
      </c>
      <c r="C27" s="18" t="e">
        <f>$G27*$I27*($C$10/SUM($C$10:$E$10))</f>
        <v>#DIV/0!</v>
      </c>
      <c r="D27" s="18" t="e">
        <f>$G27*$I27*($D$10/SUM($C$10:$E$10))</f>
        <v>#DIV/0!</v>
      </c>
      <c r="E27" s="18" t="e">
        <f>$G27*$I27*($E$10/SUM($C$10:$E$10))</f>
        <v>#DIV/0!</v>
      </c>
      <c r="F27" s="18" t="e">
        <f t="shared" si="7"/>
        <v>#DIV/0!</v>
      </c>
      <c r="G27" s="19"/>
      <c r="H27" s="23"/>
      <c r="I27" s="28">
        <v>0.7</v>
      </c>
      <c r="J27" s="27"/>
    </row>
    <row r="28" spans="1:10" ht="20.25" customHeight="1">
      <c r="A28" s="21">
        <v>19</v>
      </c>
      <c r="B28" s="27" t="s">
        <v>160</v>
      </c>
      <c r="C28" s="18">
        <v>0</v>
      </c>
      <c r="D28" s="18">
        <v>0</v>
      </c>
      <c r="E28" s="18">
        <v>0</v>
      </c>
      <c r="F28" s="18">
        <f>G28</f>
        <v>0</v>
      </c>
      <c r="G28" s="19"/>
      <c r="H28" s="23"/>
      <c r="I28" s="24" t="s">
        <v>163</v>
      </c>
      <c r="J28" s="27"/>
    </row>
    <row r="29" spans="1:10" ht="20.25" customHeight="1">
      <c r="A29" s="21">
        <v>20</v>
      </c>
      <c r="B29" s="27" t="s">
        <v>178</v>
      </c>
      <c r="C29" s="18" t="e">
        <f>$G29*($C$10/SUM($C$10:$E$10))</f>
        <v>#DIV/0!</v>
      </c>
      <c r="D29" s="18" t="e">
        <f>$G29*$I29*($D$10/SUM($C$10:$E$10))</f>
        <v>#DIV/0!</v>
      </c>
      <c r="E29" s="18" t="e">
        <f>$G29*$I29*($E$10/SUM($C$10:$E$10))</f>
        <v>#DIV/0!</v>
      </c>
      <c r="F29" s="18" t="e">
        <f>G29-(SUM(C29:E29))</f>
        <v>#DIV/0!</v>
      </c>
      <c r="G29" s="19"/>
      <c r="H29" s="23"/>
      <c r="I29" s="28">
        <v>0.7</v>
      </c>
      <c r="J29" s="27"/>
    </row>
    <row r="30" spans="1:10" ht="20.25" customHeight="1">
      <c r="A30" s="21">
        <v>21</v>
      </c>
      <c r="B30" s="27" t="s">
        <v>179</v>
      </c>
      <c r="C30" s="18" t="e">
        <f>$G30*$I30*($C$10/SUM($C$10:$E$10))</f>
        <v>#DIV/0!</v>
      </c>
      <c r="D30" s="18" t="e">
        <f>$G30*$I30*($D$10/SUM($C$10:$E$10))</f>
        <v>#DIV/0!</v>
      </c>
      <c r="E30" s="18" t="e">
        <f>$G30*$I30*($E$10/SUM($C$10:$E$10))</f>
        <v>#DIV/0!</v>
      </c>
      <c r="F30" s="18" t="e">
        <f t="shared" ref="F30" si="8">G30-(SUM(C30:E30))</f>
        <v>#DIV/0!</v>
      </c>
      <c r="G30" s="19"/>
      <c r="H30" s="23"/>
      <c r="I30" s="28">
        <v>0.7</v>
      </c>
      <c r="J30" s="27" t="s">
        <v>182</v>
      </c>
    </row>
    <row r="31" spans="1:10" ht="20.25" customHeight="1">
      <c r="A31" s="21">
        <v>22</v>
      </c>
      <c r="B31" s="27" t="s">
        <v>24</v>
      </c>
      <c r="C31" s="18" t="e">
        <f>$G31*$I31*($C$10/SUM($C$10:$E$10))</f>
        <v>#DIV/0!</v>
      </c>
      <c r="D31" s="18" t="e">
        <f>$G31*$I31*($D$10/SUM($C$10:$E$10))</f>
        <v>#DIV/0!</v>
      </c>
      <c r="E31" s="18" t="e">
        <f>$G31*$I31*($E$10/SUM($C$10:$E$10))</f>
        <v>#DIV/0!</v>
      </c>
      <c r="F31" s="18" t="e">
        <f>G31-(SUM(C31:E31))</f>
        <v>#DIV/0!</v>
      </c>
      <c r="G31" s="19"/>
      <c r="H31" s="23"/>
      <c r="I31" s="28">
        <v>0.7</v>
      </c>
      <c r="J31" s="27"/>
    </row>
    <row r="32" spans="1:10" ht="20.25" customHeight="1">
      <c r="A32" s="21">
        <v>23</v>
      </c>
      <c r="B32" s="25" t="s">
        <v>161</v>
      </c>
      <c r="C32" s="26" t="e">
        <f>SUM(C33:C47)</f>
        <v>#DIV/0!</v>
      </c>
      <c r="D32" s="26" t="e">
        <f>SUM(D33:D47)</f>
        <v>#DIV/0!</v>
      </c>
      <c r="E32" s="26" t="e">
        <f>SUM(E33:E47)</f>
        <v>#DIV/0!</v>
      </c>
      <c r="F32" s="26" t="e">
        <f>SUM(F33:F47)</f>
        <v>#DIV/0!</v>
      </c>
      <c r="G32" s="26">
        <f>SUM(G33:G47)</f>
        <v>0</v>
      </c>
      <c r="H32" s="23"/>
      <c r="I32" s="29"/>
      <c r="J32" s="27"/>
    </row>
    <row r="33" spans="1:10" ht="20.25" customHeight="1">
      <c r="A33" s="21">
        <v>24</v>
      </c>
      <c r="B33" s="17" t="s">
        <v>159</v>
      </c>
      <c r="C33" s="18">
        <f>G33*(④人件費算出シート!D29/④人件費算出シート!H29)</f>
        <v>0</v>
      </c>
      <c r="D33" s="18">
        <f>G33*(④人件費算出シート!E29/④人件費算出シート!H29)</f>
        <v>0</v>
      </c>
      <c r="E33" s="18">
        <f>G33*(④人件費算出シート!F29/④人件費算出シート!H29)</f>
        <v>0</v>
      </c>
      <c r="F33" s="18">
        <f>G33*(④人件費算出シート!G29/④人件費算出シート!H29)</f>
        <v>0</v>
      </c>
      <c r="G33" s="19"/>
      <c r="H33" s="23"/>
      <c r="I33" s="24" t="s">
        <v>163</v>
      </c>
      <c r="J33" s="27" t="s">
        <v>166</v>
      </c>
    </row>
    <row r="34" spans="1:10" ht="20.25" customHeight="1">
      <c r="A34" s="21">
        <v>25</v>
      </c>
      <c r="B34" s="17" t="s">
        <v>162</v>
      </c>
      <c r="C34" s="18">
        <f>G34*(④人件費算出シート!D14/④人件費算出シート!H14)</f>
        <v>0</v>
      </c>
      <c r="D34" s="18">
        <f>G34*(④人件費算出シート!E14/④人件費算出シート!H14)</f>
        <v>0</v>
      </c>
      <c r="E34" s="18">
        <f>G34*(④人件費算出シート!F14/④人件費算出シート!H14)</f>
        <v>0</v>
      </c>
      <c r="F34" s="18">
        <f>G34*(④人件費算出シート!G14/④人件費算出シート!H14)</f>
        <v>0</v>
      </c>
      <c r="G34" s="19"/>
      <c r="H34" s="23"/>
      <c r="I34" s="24" t="s">
        <v>163</v>
      </c>
      <c r="J34" s="27" t="s">
        <v>166</v>
      </c>
    </row>
    <row r="35" spans="1:10" ht="20.25" customHeight="1">
      <c r="A35" s="21">
        <v>26</v>
      </c>
      <c r="B35" s="27" t="s">
        <v>11</v>
      </c>
      <c r="C35" s="18" t="e">
        <f t="shared" ref="C35:C40" si="9">$G35*$I35*($C$10/SUM($C$10:$E$10))</f>
        <v>#DIV/0!</v>
      </c>
      <c r="D35" s="18" t="e">
        <f t="shared" ref="D35:D40" si="10">$G35*$I35*($D$10/SUM($C$10:$E$10))</f>
        <v>#DIV/0!</v>
      </c>
      <c r="E35" s="18" t="e">
        <f t="shared" ref="E35:E40" si="11">$G35*$I35*($E$10/SUM($C$10:$E$10))</f>
        <v>#DIV/0!</v>
      </c>
      <c r="F35" s="18" t="e">
        <f t="shared" ref="F35" si="12">G35-(SUM(C35:E35))</f>
        <v>#DIV/0!</v>
      </c>
      <c r="G35" s="19"/>
      <c r="H35" s="23"/>
      <c r="I35" s="28">
        <v>0.7</v>
      </c>
      <c r="J35" s="27"/>
    </row>
    <row r="36" spans="1:10" ht="20.25" customHeight="1">
      <c r="A36" s="21">
        <v>27</v>
      </c>
      <c r="B36" s="27" t="s">
        <v>15</v>
      </c>
      <c r="C36" s="18" t="e">
        <f t="shared" si="9"/>
        <v>#DIV/0!</v>
      </c>
      <c r="D36" s="18" t="e">
        <f t="shared" si="10"/>
        <v>#DIV/0!</v>
      </c>
      <c r="E36" s="18" t="e">
        <f t="shared" si="11"/>
        <v>#DIV/0!</v>
      </c>
      <c r="F36" s="18" t="e">
        <f t="shared" si="4"/>
        <v>#DIV/0!</v>
      </c>
      <c r="G36" s="19"/>
      <c r="H36" s="23"/>
      <c r="I36" s="28">
        <v>0.7</v>
      </c>
      <c r="J36" s="27"/>
    </row>
    <row r="37" spans="1:10" ht="20.25" customHeight="1">
      <c r="A37" s="21">
        <v>28</v>
      </c>
      <c r="B37" s="27" t="s">
        <v>14</v>
      </c>
      <c r="C37" s="18" t="e">
        <f t="shared" si="9"/>
        <v>#DIV/0!</v>
      </c>
      <c r="D37" s="18" t="e">
        <f t="shared" si="10"/>
        <v>#DIV/0!</v>
      </c>
      <c r="E37" s="18" t="e">
        <f t="shared" si="11"/>
        <v>#DIV/0!</v>
      </c>
      <c r="F37" s="18" t="e">
        <f t="shared" si="4"/>
        <v>#DIV/0!</v>
      </c>
      <c r="G37" s="19"/>
      <c r="H37" s="23"/>
      <c r="I37" s="28">
        <v>0.7</v>
      </c>
      <c r="J37" s="27"/>
    </row>
    <row r="38" spans="1:10" ht="20.25" customHeight="1">
      <c r="A38" s="21">
        <v>29</v>
      </c>
      <c r="B38" s="27" t="s">
        <v>16</v>
      </c>
      <c r="C38" s="18" t="e">
        <f t="shared" si="9"/>
        <v>#DIV/0!</v>
      </c>
      <c r="D38" s="18" t="e">
        <f t="shared" si="10"/>
        <v>#DIV/0!</v>
      </c>
      <c r="E38" s="18" t="e">
        <f t="shared" si="11"/>
        <v>#DIV/0!</v>
      </c>
      <c r="F38" s="18" t="e">
        <f t="shared" si="4"/>
        <v>#DIV/0!</v>
      </c>
      <c r="G38" s="19"/>
      <c r="H38" s="23"/>
      <c r="I38" s="28">
        <v>0.7</v>
      </c>
      <c r="J38" s="27"/>
    </row>
    <row r="39" spans="1:10" ht="20.25" customHeight="1">
      <c r="A39" s="21">
        <v>30</v>
      </c>
      <c r="B39" s="27" t="s">
        <v>17</v>
      </c>
      <c r="C39" s="18" t="e">
        <f t="shared" si="9"/>
        <v>#DIV/0!</v>
      </c>
      <c r="D39" s="18" t="e">
        <f t="shared" si="10"/>
        <v>#DIV/0!</v>
      </c>
      <c r="E39" s="18" t="e">
        <f t="shared" si="11"/>
        <v>#DIV/0!</v>
      </c>
      <c r="F39" s="18" t="e">
        <f t="shared" si="4"/>
        <v>#DIV/0!</v>
      </c>
      <c r="G39" s="19"/>
      <c r="H39" s="23"/>
      <c r="I39" s="28">
        <v>0.7</v>
      </c>
      <c r="J39" s="27"/>
    </row>
    <row r="40" spans="1:10" ht="31.5">
      <c r="A40" s="21">
        <v>31</v>
      </c>
      <c r="B40" s="17" t="s">
        <v>18</v>
      </c>
      <c r="C40" s="18" t="e">
        <f t="shared" si="9"/>
        <v>#DIV/0!</v>
      </c>
      <c r="D40" s="18" t="e">
        <f t="shared" si="10"/>
        <v>#DIV/0!</v>
      </c>
      <c r="E40" s="18" t="e">
        <f t="shared" si="11"/>
        <v>#DIV/0!</v>
      </c>
      <c r="F40" s="18" t="e">
        <f t="shared" si="4"/>
        <v>#DIV/0!</v>
      </c>
      <c r="G40" s="19"/>
      <c r="H40" s="23"/>
      <c r="I40" s="28">
        <v>0.7</v>
      </c>
      <c r="J40" s="64" t="s">
        <v>117</v>
      </c>
    </row>
    <row r="41" spans="1:10" ht="20.25" customHeight="1">
      <c r="A41" s="21">
        <v>32</v>
      </c>
      <c r="B41" s="27" t="s">
        <v>19</v>
      </c>
      <c r="C41" s="18" t="e">
        <f>$G41*$I41*($C$11/SUM($C$11:$E$11))</f>
        <v>#DIV/0!</v>
      </c>
      <c r="D41" s="18" t="e">
        <f>$G41*$I41*($D$11/SUM($C$11:$E$11))</f>
        <v>#DIV/0!</v>
      </c>
      <c r="E41" s="18" t="e">
        <f>$G41*$I41*($E$11/SUM($C$11:$E$11))</f>
        <v>#DIV/0!</v>
      </c>
      <c r="F41" s="18" t="e">
        <f>G41-(SUM(C41:E41))</f>
        <v>#DIV/0!</v>
      </c>
      <c r="G41" s="19"/>
      <c r="H41" s="23"/>
      <c r="I41" s="28">
        <v>0.7</v>
      </c>
      <c r="J41" s="27"/>
    </row>
    <row r="42" spans="1:10" ht="20.25" customHeight="1">
      <c r="A42" s="21">
        <v>33</v>
      </c>
      <c r="B42" s="27" t="s">
        <v>20</v>
      </c>
      <c r="C42" s="18" t="e">
        <f>$G$42*(C12/SUM($C$12:$F$12))</f>
        <v>#DIV/0!</v>
      </c>
      <c r="D42" s="18" t="e">
        <f>$G$42*(D12/SUM($C$12:$F$12))</f>
        <v>#DIV/0!</v>
      </c>
      <c r="E42" s="18" t="e">
        <f>$G$42*(E12/SUM($C$12:$F$12))</f>
        <v>#DIV/0!</v>
      </c>
      <c r="F42" s="18" t="e">
        <f>$G$42*(F12/SUM($C$12:$F$12))</f>
        <v>#DIV/0!</v>
      </c>
      <c r="G42" s="19"/>
      <c r="H42" s="23"/>
      <c r="I42" s="24" t="s">
        <v>28</v>
      </c>
      <c r="J42" s="27"/>
    </row>
    <row r="43" spans="1:10" ht="20.25" customHeight="1">
      <c r="A43" s="21">
        <v>34</v>
      </c>
      <c r="B43" s="27" t="s">
        <v>180</v>
      </c>
      <c r="C43" s="18" t="e">
        <f>$G43*$I43*($C$10/SUM($C$10:$E$10))</f>
        <v>#DIV/0!</v>
      </c>
      <c r="D43" s="18" t="e">
        <f>$G43*$I43*($D$10/SUM($C$10:$E$10))</f>
        <v>#DIV/0!</v>
      </c>
      <c r="E43" s="18" t="e">
        <f>$G43*$I43*($E$10/SUM($C$10:$E$10))</f>
        <v>#DIV/0!</v>
      </c>
      <c r="F43" s="18" t="e">
        <f t="shared" ref="F43" si="13">G43-(SUM(C43:E43))</f>
        <v>#DIV/0!</v>
      </c>
      <c r="G43" s="19"/>
      <c r="H43" s="23"/>
      <c r="I43" s="28">
        <v>0.7</v>
      </c>
      <c r="J43" s="27"/>
    </row>
    <row r="44" spans="1:10" ht="20.25" customHeight="1">
      <c r="A44" s="21">
        <v>35</v>
      </c>
      <c r="B44" s="27" t="s">
        <v>21</v>
      </c>
      <c r="C44" s="18" t="e">
        <f>$G44*$I44*($C$10/SUM($C$10:$E$10))</f>
        <v>#DIV/0!</v>
      </c>
      <c r="D44" s="18" t="e">
        <f>$G44*$I44*($D$10/SUM($C$10:$E$10))</f>
        <v>#DIV/0!</v>
      </c>
      <c r="E44" s="18" t="e">
        <f>$G44*$I44*($E$10/SUM($C$10:$E$10))</f>
        <v>#DIV/0!</v>
      </c>
      <c r="F44" s="18" t="e">
        <f>G44-(SUM(C44:E44))</f>
        <v>#DIV/0!</v>
      </c>
      <c r="G44" s="19"/>
      <c r="H44" s="23"/>
      <c r="I44" s="28">
        <v>0.7</v>
      </c>
      <c r="J44" s="27"/>
    </row>
    <row r="45" spans="1:10" ht="20.25" customHeight="1">
      <c r="A45" s="21">
        <v>36</v>
      </c>
      <c r="B45" s="27" t="s">
        <v>22</v>
      </c>
      <c r="C45" s="18" t="e">
        <f>$G$45*(C12/SUM($C$12:$F$12))</f>
        <v>#DIV/0!</v>
      </c>
      <c r="D45" s="18" t="e">
        <f>$G$45*(D12/SUM($C$12:$F$12))</f>
        <v>#DIV/0!</v>
      </c>
      <c r="E45" s="18" t="e">
        <f>$G$45*(E12/SUM($C$12:$F$12))</f>
        <v>#DIV/0!</v>
      </c>
      <c r="F45" s="18" t="e">
        <f>$G$45*(F12/SUM($C$12:$F$12))</f>
        <v>#DIV/0!</v>
      </c>
      <c r="G45" s="19"/>
      <c r="H45" s="23"/>
      <c r="I45" s="24" t="s">
        <v>28</v>
      </c>
      <c r="J45" s="27"/>
    </row>
    <row r="46" spans="1:10" ht="20.25" customHeight="1">
      <c r="A46" s="21">
        <v>37</v>
      </c>
      <c r="B46" s="27" t="s">
        <v>23</v>
      </c>
      <c r="C46" s="18" t="e">
        <f>$G$46*(C12/SUM($C$12:$F$12))</f>
        <v>#DIV/0!</v>
      </c>
      <c r="D46" s="18" t="e">
        <f>$G$46*(D12/SUM($C$12:$F$12))</f>
        <v>#DIV/0!</v>
      </c>
      <c r="E46" s="18" t="e">
        <f>$G$46*(E12/SUM($C$12:$F$12))</f>
        <v>#DIV/0!</v>
      </c>
      <c r="F46" s="18" t="e">
        <f>$G$46*(F12/SUM($C$12:$F$12))</f>
        <v>#DIV/0!</v>
      </c>
      <c r="G46" s="19"/>
      <c r="H46" s="23"/>
      <c r="I46" s="24" t="s">
        <v>28</v>
      </c>
      <c r="J46" s="27"/>
    </row>
    <row r="47" spans="1:10" ht="20.25" customHeight="1">
      <c r="A47" s="21">
        <v>38</v>
      </c>
      <c r="B47" s="27" t="s">
        <v>24</v>
      </c>
      <c r="C47" s="18" t="e">
        <f>$G$47*(C12/SUM($C$12:$F$12))</f>
        <v>#DIV/0!</v>
      </c>
      <c r="D47" s="18" t="e">
        <f>$G$47*(D12/SUM($C$12:$F$12))</f>
        <v>#DIV/0!</v>
      </c>
      <c r="E47" s="18" t="e">
        <f>$G$47*(E12/SUM($C$12:$F$12))</f>
        <v>#DIV/0!</v>
      </c>
      <c r="F47" s="18" t="e">
        <f>$G$47*(F12/SUM($C$12:$F$12))</f>
        <v>#DIV/0!</v>
      </c>
      <c r="G47" s="19"/>
      <c r="H47" s="23"/>
      <c r="I47" s="24" t="s">
        <v>28</v>
      </c>
      <c r="J47" s="27"/>
    </row>
  </sheetData>
  <phoneticPr fontId="1"/>
  <pageMargins left="0.7" right="0.7" top="0.75" bottom="0.75" header="0.3" footer="0.3"/>
  <pageSetup paperSize="9" scale="51" orientation="landscape" r:id="rId1"/>
  <extLst>
    <ext xmlns:x14="http://schemas.microsoft.com/office/spreadsheetml/2009/9/main" uri="{CCE6A557-97BC-4b89-ADB6-D9C93CAAB3DF}">
      <x14:dataValidations xmlns:xm="http://schemas.microsoft.com/office/excel/2006/main" disablePrompts="1" count="3">
        <x14:dataValidation type="list" allowBlank="1" showInputMessage="1" showErrorMessage="1" xr:uid="{F94EF309-E4A1-4E50-ACCF-76A496C40E3B}">
          <x14:formula1>
            <xm:f>Sheet1!$A$1:$A$47</xm:f>
          </x14:formula1>
          <xm:sqref>C3</xm:sqref>
        </x14:dataValidation>
        <x14:dataValidation type="list" allowBlank="1" showInputMessage="1" showErrorMessage="1" xr:uid="{F74B27EF-E39C-4A79-8A2E-902E77D33AEF}">
          <x14:formula1>
            <xm:f>Sheet1!$B$1:$B$2</xm:f>
          </x14:formula1>
          <xm:sqref>C5</xm:sqref>
        </x14:dataValidation>
        <x14:dataValidation type="list" allowBlank="1" showInputMessage="1" showErrorMessage="1" xr:uid="{29623DFB-FAC4-40D8-A1CF-A57AFA05089C}">
          <x14:formula1>
            <xm:f>Sheet1!$C$1:$C$12</xm:f>
          </x14:formula1>
          <xm:sqref>D5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60CFB1-A5FF-417B-B223-9AF01C6340EB}">
  <sheetPr>
    <tabColor theme="9"/>
  </sheetPr>
  <dimension ref="A1:J47"/>
  <sheetViews>
    <sheetView topLeftCell="A20" zoomScale="85" zoomScaleNormal="85" workbookViewId="0">
      <selection activeCell="G29" sqref="G29"/>
    </sheetView>
  </sheetViews>
  <sheetFormatPr defaultRowHeight="15.75"/>
  <cols>
    <col min="1" max="1" width="4" style="1" bestFit="1" customWidth="1"/>
    <col min="2" max="2" width="22.125" style="1" customWidth="1"/>
    <col min="3" max="7" width="15.625" style="1" customWidth="1"/>
    <col min="8" max="8" width="5" style="1" customWidth="1"/>
    <col min="9" max="9" width="13.25" style="1" bestFit="1" customWidth="1"/>
    <col min="10" max="10" width="9" style="1" customWidth="1"/>
    <col min="11" max="16384" width="9" style="1"/>
  </cols>
  <sheetData>
    <row r="1" spans="1:9">
      <c r="B1" s="7" t="s">
        <v>186</v>
      </c>
      <c r="F1" s="8"/>
      <c r="G1" s="1" t="s">
        <v>32</v>
      </c>
    </row>
    <row r="3" spans="1:9">
      <c r="B3" s="1" t="s">
        <v>142</v>
      </c>
    </row>
    <row r="4" spans="1:9">
      <c r="B4" s="1" t="s">
        <v>147</v>
      </c>
    </row>
    <row r="5" spans="1:9">
      <c r="B5" s="1" t="s">
        <v>146</v>
      </c>
    </row>
    <row r="6" spans="1:9" hidden="1">
      <c r="B6" s="14"/>
      <c r="C6" s="13"/>
    </row>
    <row r="7" spans="1:9" hidden="1">
      <c r="B7" s="14"/>
      <c r="C7" s="13"/>
    </row>
    <row r="8" spans="1:9">
      <c r="G8" s="15" t="s">
        <v>83</v>
      </c>
    </row>
    <row r="9" spans="1:9" ht="20.25" customHeight="1">
      <c r="B9" s="5"/>
      <c r="C9" s="6" t="s">
        <v>143</v>
      </c>
      <c r="D9" s="6" t="s">
        <v>144</v>
      </c>
      <c r="E9" s="6" t="s">
        <v>145</v>
      </c>
      <c r="F9" s="6" t="s">
        <v>7</v>
      </c>
      <c r="G9" s="6" t="s">
        <v>141</v>
      </c>
      <c r="H9" s="3"/>
      <c r="I9" s="6" t="s">
        <v>113</v>
      </c>
    </row>
    <row r="10" spans="1:9" ht="20.25" customHeight="1">
      <c r="A10" s="21">
        <v>1</v>
      </c>
      <c r="B10" s="22" t="str">
        <f>①調査票!B10</f>
        <v>作付面積(a)</v>
      </c>
      <c r="C10" s="19"/>
      <c r="D10" s="19"/>
      <c r="E10" s="19"/>
      <c r="F10" s="18">
        <f>G10-C10-D10-E10</f>
        <v>0</v>
      </c>
      <c r="G10" s="18">
        <f>①調査票!C10</f>
        <v>0</v>
      </c>
      <c r="H10" s="23"/>
      <c r="I10" s="104" t="s">
        <v>222</v>
      </c>
    </row>
    <row r="11" spans="1:9" ht="20.25" customHeight="1">
      <c r="A11" s="21">
        <v>2</v>
      </c>
      <c r="B11" s="22" t="str">
        <f>①調査票!B11</f>
        <v>収量(kg)</v>
      </c>
      <c r="C11" s="19"/>
      <c r="D11" s="19"/>
      <c r="E11" s="19"/>
      <c r="F11" s="18">
        <f>G11-C11-D11-E11</f>
        <v>0</v>
      </c>
      <c r="G11" s="18">
        <f>①調査票!C11</f>
        <v>0</v>
      </c>
      <c r="H11" s="23"/>
      <c r="I11" s="104" t="s">
        <v>222</v>
      </c>
    </row>
    <row r="12" spans="1:9" ht="20.25" customHeight="1">
      <c r="A12" s="21">
        <v>3</v>
      </c>
      <c r="B12" s="25" t="str">
        <f>①調査票!B12</f>
        <v>経常収益</v>
      </c>
      <c r="C12" s="26" t="e">
        <f>C13+C14</f>
        <v>#DIV/0!</v>
      </c>
      <c r="D12" s="26" t="e">
        <f t="shared" ref="D12:F12" si="0">D13+D14</f>
        <v>#DIV/0!</v>
      </c>
      <c r="E12" s="26" t="e">
        <f t="shared" si="0"/>
        <v>#DIV/0!</v>
      </c>
      <c r="F12" s="26" t="e">
        <f t="shared" si="0"/>
        <v>#DIV/0!</v>
      </c>
      <c r="G12" s="26" t="e">
        <f>①調査票!C12</f>
        <v>#DIV/0!</v>
      </c>
      <c r="H12" s="23"/>
      <c r="I12" s="104" t="s">
        <v>222</v>
      </c>
    </row>
    <row r="13" spans="1:9" ht="20.25" customHeight="1">
      <c r="A13" s="21">
        <v>4</v>
      </c>
      <c r="B13" s="27" t="str">
        <f>①調査票!B13</f>
        <v>　売上高</v>
      </c>
      <c r="C13" s="19"/>
      <c r="D13" s="19"/>
      <c r="E13" s="19"/>
      <c r="F13" s="18">
        <f>G13-C13-D13-E13</f>
        <v>0</v>
      </c>
      <c r="G13" s="18">
        <f>①調査票!C13</f>
        <v>0</v>
      </c>
      <c r="H13" s="23"/>
      <c r="I13" s="104" t="s">
        <v>222</v>
      </c>
    </row>
    <row r="14" spans="1:9" ht="20.25" customHeight="1">
      <c r="A14" s="21">
        <v>5</v>
      </c>
      <c r="B14" s="27" t="str">
        <f>①調査票!B14</f>
        <v>　雑収入</v>
      </c>
      <c r="C14" s="18" t="e">
        <f>C15+C16+C17</f>
        <v>#DIV/0!</v>
      </c>
      <c r="D14" s="18" t="e">
        <f t="shared" ref="D14:E14" si="1">D15+D16+D17</f>
        <v>#DIV/0!</v>
      </c>
      <c r="E14" s="18" t="e">
        <f t="shared" si="1"/>
        <v>#DIV/0!</v>
      </c>
      <c r="F14" s="18" t="e">
        <f>G14-C14-D14-E14</f>
        <v>#DIV/0!</v>
      </c>
      <c r="G14" s="18" t="e">
        <f>①調査票!C14</f>
        <v>#DIV/0!</v>
      </c>
      <c r="H14" s="23"/>
      <c r="I14" s="104" t="s">
        <v>222</v>
      </c>
    </row>
    <row r="15" spans="1:9" ht="20.25" customHeight="1">
      <c r="A15" s="21">
        <v>6</v>
      </c>
      <c r="B15" s="27" t="str">
        <f>①調査票!B15</f>
        <v>　　水田活用交付金</v>
      </c>
      <c r="C15" s="19"/>
      <c r="D15" s="19"/>
      <c r="E15" s="19"/>
      <c r="F15" s="18">
        <f>G15-C15-D15-E15</f>
        <v>0</v>
      </c>
      <c r="G15" s="18">
        <f>①調査票!C15</f>
        <v>0</v>
      </c>
      <c r="H15" s="23"/>
      <c r="I15" s="104" t="s">
        <v>222</v>
      </c>
    </row>
    <row r="16" spans="1:9" ht="20.25" customHeight="1">
      <c r="A16" s="21">
        <v>7</v>
      </c>
      <c r="B16" s="27" t="str">
        <f>①調査票!B16</f>
        <v>　　畑作物直接交付金</v>
      </c>
      <c r="C16" s="19"/>
      <c r="D16" s="19"/>
      <c r="E16" s="19"/>
      <c r="F16" s="18">
        <f>G16-C16-D16-E16</f>
        <v>0</v>
      </c>
      <c r="G16" s="18">
        <f>①調査票!C16</f>
        <v>0</v>
      </c>
      <c r="H16" s="23"/>
      <c r="I16" s="104" t="s">
        <v>222</v>
      </c>
    </row>
    <row r="17" spans="1:10" ht="20.25" customHeight="1">
      <c r="A17" s="21">
        <v>8</v>
      </c>
      <c r="B17" s="27" t="str">
        <f>①調査票!B17</f>
        <v>　　その他</v>
      </c>
      <c r="C17" s="18" t="e">
        <f>$G$17*C13/SUM($C$13:$F$13)</f>
        <v>#DIV/0!</v>
      </c>
      <c r="D17" s="18" t="e">
        <f>$G$17*D13/SUM($C$13:$F$13)</f>
        <v>#DIV/0!</v>
      </c>
      <c r="E17" s="18" t="e">
        <f>$G$17*E13/SUM($C$13:$F$13)</f>
        <v>#DIV/0!</v>
      </c>
      <c r="F17" s="18" t="e">
        <f>$G$17*F13/SUM($C$13:$F$13)</f>
        <v>#DIV/0!</v>
      </c>
      <c r="G17" s="18" t="e">
        <f>①調査票!C17</f>
        <v>#DIV/0!</v>
      </c>
      <c r="H17" s="23"/>
      <c r="I17" s="104" t="s">
        <v>222</v>
      </c>
    </row>
    <row r="18" spans="1:10" ht="20.25" customHeight="1">
      <c r="A18" s="21">
        <v>9</v>
      </c>
      <c r="B18" s="25" t="str">
        <f>①調査票!B18</f>
        <v>費用(①＋②)</v>
      </c>
      <c r="C18" s="26" t="e">
        <f>C19+C32</f>
        <v>#DIV/0!</v>
      </c>
      <c r="D18" s="26" t="e">
        <f t="shared" ref="D18:G18" si="2">D19+D32</f>
        <v>#DIV/0!</v>
      </c>
      <c r="E18" s="26" t="e">
        <f t="shared" si="2"/>
        <v>#DIV/0!</v>
      </c>
      <c r="F18" s="26" t="e">
        <f t="shared" si="2"/>
        <v>#DIV/0!</v>
      </c>
      <c r="G18" s="26" t="e">
        <f t="shared" si="2"/>
        <v>#DIV/0!</v>
      </c>
      <c r="H18" s="23"/>
      <c r="I18" s="104" t="s">
        <v>222</v>
      </c>
    </row>
    <row r="19" spans="1:10" ht="20.25" customHeight="1">
      <c r="A19" s="21">
        <v>10</v>
      </c>
      <c r="B19" s="25" t="str">
        <f>①調査票!B19</f>
        <v>生産原価（①）</v>
      </c>
      <c r="C19" s="26" t="e">
        <f>SUM(C20:C31)</f>
        <v>#DIV/0!</v>
      </c>
      <c r="D19" s="26" t="e">
        <f t="shared" ref="D19:F19" si="3">SUM(D20:D31)</f>
        <v>#DIV/0!</v>
      </c>
      <c r="E19" s="26" t="e">
        <f t="shared" si="3"/>
        <v>#DIV/0!</v>
      </c>
      <c r="F19" s="26" t="e">
        <f t="shared" si="3"/>
        <v>#DIV/0!</v>
      </c>
      <c r="G19" s="26" t="e">
        <f>SUM(G20:G31)</f>
        <v>#DIV/0!</v>
      </c>
      <c r="H19" s="23"/>
      <c r="I19" s="104" t="s">
        <v>222</v>
      </c>
    </row>
    <row r="20" spans="1:10" ht="20.25" customHeight="1">
      <c r="A20" s="21">
        <v>11</v>
      </c>
      <c r="B20" s="27" t="str">
        <f>①調査票!B20</f>
        <v>　種苗費</v>
      </c>
      <c r="C20" s="18" t="e">
        <f>$G20*($C$10/SUM($C$10:$F$10))</f>
        <v>#DIV/0!</v>
      </c>
      <c r="D20" s="18" t="e">
        <f t="shared" ref="D20:D27" si="4">$G20*($D$10/SUM($C$10:$F$10))</f>
        <v>#DIV/0!</v>
      </c>
      <c r="E20" s="18" t="e">
        <f>$G20*($E$10/SUM($C$10:$F$10))</f>
        <v>#DIV/0!</v>
      </c>
      <c r="F20" s="18" t="e">
        <f>$G20*($F$10/SUM($C$10:$F$10))</f>
        <v>#DIV/0!</v>
      </c>
      <c r="G20" s="18" t="e">
        <f>①調査票!C20</f>
        <v>#DIV/0!</v>
      </c>
      <c r="H20" s="23"/>
      <c r="I20" s="27" t="s">
        <v>29</v>
      </c>
    </row>
    <row r="21" spans="1:10" ht="20.25" customHeight="1">
      <c r="A21" s="21">
        <v>12</v>
      </c>
      <c r="B21" s="27" t="str">
        <f>①調査票!B21</f>
        <v>　肥料費</v>
      </c>
      <c r="C21" s="18" t="e">
        <f>$G21*($C$10/SUM($C$10:$F$10))</f>
        <v>#DIV/0!</v>
      </c>
      <c r="D21" s="18" t="e">
        <f t="shared" si="4"/>
        <v>#DIV/0!</v>
      </c>
      <c r="E21" s="18" t="e">
        <f t="shared" ref="E21:E27" si="5">$G21*($E$10/SUM($C$10:$F$10))</f>
        <v>#DIV/0!</v>
      </c>
      <c r="F21" s="18" t="e">
        <f t="shared" ref="F21:F27" si="6">G21-(SUM(C21:E21))</f>
        <v>#DIV/0!</v>
      </c>
      <c r="G21" s="18" t="e">
        <f>①調査票!C21</f>
        <v>#DIV/0!</v>
      </c>
      <c r="H21" s="23"/>
      <c r="I21" s="27" t="s">
        <v>29</v>
      </c>
    </row>
    <row r="22" spans="1:10" ht="20.25" customHeight="1">
      <c r="A22" s="21">
        <v>13</v>
      </c>
      <c r="B22" s="27" t="str">
        <f>①調査票!B22</f>
        <v>　農薬衛生費</v>
      </c>
      <c r="C22" s="18" t="e">
        <f>$G22*($C$10/SUM($C$10:$F$10))</f>
        <v>#DIV/0!</v>
      </c>
      <c r="D22" s="18" t="e">
        <f>$G22*($D$10/SUM($C$10:$F$10))</f>
        <v>#DIV/0!</v>
      </c>
      <c r="E22" s="18" t="e">
        <f t="shared" si="5"/>
        <v>#DIV/0!</v>
      </c>
      <c r="F22" s="18" t="e">
        <f t="shared" si="6"/>
        <v>#DIV/0!</v>
      </c>
      <c r="G22" s="18" t="e">
        <f>①調査票!C22</f>
        <v>#DIV/0!</v>
      </c>
      <c r="H22" s="23"/>
      <c r="I22" s="27" t="s">
        <v>29</v>
      </c>
    </row>
    <row r="23" spans="1:10" ht="20.25" customHeight="1">
      <c r="A23" s="21">
        <v>14</v>
      </c>
      <c r="B23" s="27" t="str">
        <f>①調査票!B23</f>
        <v>　諸材料費</v>
      </c>
      <c r="C23" s="18" t="e">
        <f>$G23*($C$10/SUM($C$10:$F$10))</f>
        <v>#DIV/0!</v>
      </c>
      <c r="D23" s="18" t="e">
        <f t="shared" si="4"/>
        <v>#DIV/0!</v>
      </c>
      <c r="E23" s="18" t="e">
        <f t="shared" si="5"/>
        <v>#DIV/0!</v>
      </c>
      <c r="F23" s="18" t="e">
        <f t="shared" si="6"/>
        <v>#DIV/0!</v>
      </c>
      <c r="G23" s="18" t="e">
        <f>①調査票!C23</f>
        <v>#DIV/0!</v>
      </c>
      <c r="H23" s="23"/>
      <c r="I23" s="27" t="s">
        <v>29</v>
      </c>
    </row>
    <row r="24" spans="1:10" ht="20.25" customHeight="1">
      <c r="A24" s="21">
        <v>15</v>
      </c>
      <c r="B24" s="27" t="str">
        <f>①調査票!B24</f>
        <v>　労務費</v>
      </c>
      <c r="C24" s="18" t="e">
        <f t="shared" ref="C24:C26" si="7">$G24*($C$10/SUM($C$10:$F$10))</f>
        <v>#DIV/0!</v>
      </c>
      <c r="D24" s="18" t="e">
        <f t="shared" si="4"/>
        <v>#DIV/0!</v>
      </c>
      <c r="E24" s="18" t="e">
        <f t="shared" si="5"/>
        <v>#DIV/0!</v>
      </c>
      <c r="F24" s="18" t="e">
        <f t="shared" si="6"/>
        <v>#DIV/0!</v>
      </c>
      <c r="G24" s="18">
        <f>①調査票!C24</f>
        <v>0</v>
      </c>
      <c r="H24" s="23"/>
      <c r="I24" s="27" t="s">
        <v>29</v>
      </c>
    </row>
    <row r="25" spans="1:10" ht="20.25" customHeight="1">
      <c r="A25" s="21">
        <v>16</v>
      </c>
      <c r="B25" s="27" t="str">
        <f>①調査票!B25</f>
        <v>　減価償却費</v>
      </c>
      <c r="C25" s="18" t="e">
        <f>$G25*($C$10/SUM($C$10:$F$10))</f>
        <v>#DIV/0!</v>
      </c>
      <c r="D25" s="18" t="e">
        <f t="shared" si="4"/>
        <v>#DIV/0!</v>
      </c>
      <c r="E25" s="18" t="e">
        <f t="shared" si="5"/>
        <v>#DIV/0!</v>
      </c>
      <c r="F25" s="18" t="e">
        <f t="shared" si="6"/>
        <v>#DIV/0!</v>
      </c>
      <c r="G25" s="18" t="e">
        <f>①調査票!C25</f>
        <v>#DIV/0!</v>
      </c>
      <c r="H25" s="23"/>
      <c r="I25" s="27" t="s">
        <v>29</v>
      </c>
    </row>
    <row r="26" spans="1:10" ht="20.25" customHeight="1">
      <c r="A26" s="21">
        <v>17</v>
      </c>
      <c r="B26" s="27" t="s">
        <v>177</v>
      </c>
      <c r="C26" s="18" t="e">
        <f t="shared" si="7"/>
        <v>#DIV/0!</v>
      </c>
      <c r="D26" s="18" t="e">
        <f t="shared" si="4"/>
        <v>#DIV/0!</v>
      </c>
      <c r="E26" s="18" t="e">
        <f t="shared" si="5"/>
        <v>#DIV/0!</v>
      </c>
      <c r="F26" s="18" t="e">
        <f t="shared" si="6"/>
        <v>#DIV/0!</v>
      </c>
      <c r="G26" s="18" t="e">
        <f>①調査票!C26</f>
        <v>#DIV/0!</v>
      </c>
      <c r="H26" s="23"/>
      <c r="I26" s="27" t="s">
        <v>29</v>
      </c>
    </row>
    <row r="27" spans="1:10" ht="20.25" customHeight="1">
      <c r="A27" s="21">
        <v>18</v>
      </c>
      <c r="B27" s="27" t="str">
        <f>①調査票!B27</f>
        <v>　賃借料</v>
      </c>
      <c r="C27" s="18" t="e">
        <f>$G27*($C$10/SUM($C$10:$F$10))</f>
        <v>#DIV/0!</v>
      </c>
      <c r="D27" s="18" t="e">
        <f t="shared" si="4"/>
        <v>#DIV/0!</v>
      </c>
      <c r="E27" s="18" t="e">
        <f t="shared" si="5"/>
        <v>#DIV/0!</v>
      </c>
      <c r="F27" s="18" t="e">
        <f t="shared" si="6"/>
        <v>#DIV/0!</v>
      </c>
      <c r="G27" s="18" t="e">
        <f>①調査票!C27</f>
        <v>#DIV/0!</v>
      </c>
      <c r="H27" s="23"/>
      <c r="I27" s="27" t="s">
        <v>29</v>
      </c>
    </row>
    <row r="28" spans="1:10" ht="20.25" customHeight="1">
      <c r="A28" s="21">
        <v>19</v>
      </c>
      <c r="B28" s="27" t="str">
        <f>①調査票!B28</f>
        <v>　仕入高（米）</v>
      </c>
      <c r="C28" s="18">
        <v>0</v>
      </c>
      <c r="D28" s="18">
        <v>0</v>
      </c>
      <c r="E28" s="18">
        <v>0</v>
      </c>
      <c r="F28" s="18">
        <f>G28</f>
        <v>0</v>
      </c>
      <c r="G28" s="18">
        <f>①調査票!G28</f>
        <v>0</v>
      </c>
      <c r="H28" s="23"/>
      <c r="I28" s="27" t="s">
        <v>176</v>
      </c>
      <c r="J28" s="59"/>
    </row>
    <row r="29" spans="1:10" ht="20.25" customHeight="1">
      <c r="A29" s="21">
        <v>20</v>
      </c>
      <c r="B29" s="27" t="s">
        <v>178</v>
      </c>
      <c r="C29" s="18" t="e">
        <f>$G29*($C$11/SUM($C$11:$F$11))</f>
        <v>#DIV/0!</v>
      </c>
      <c r="D29" s="18" t="e">
        <f>$G29*($D$10/SUM($C$10:$F$10))</f>
        <v>#DIV/0!</v>
      </c>
      <c r="E29" s="18" t="e">
        <f>$G29*($E$10/SUM($C$10:$E$10))</f>
        <v>#DIV/0!</v>
      </c>
      <c r="F29" s="18" t="e">
        <f>G29-(SUM(C29:E29))</f>
        <v>#DIV/0!</v>
      </c>
      <c r="G29" s="18" t="e">
        <f>①調査票!C29</f>
        <v>#DIV/0!</v>
      </c>
      <c r="H29" s="23"/>
      <c r="I29" s="27" t="s">
        <v>174</v>
      </c>
      <c r="J29" s="59"/>
    </row>
    <row r="30" spans="1:10" ht="20.25" customHeight="1">
      <c r="A30" s="21">
        <v>21</v>
      </c>
      <c r="B30" s="27" t="s">
        <v>179</v>
      </c>
      <c r="C30" s="18" t="e">
        <f>$G30*($C$10/SUM($C$10:$F$10))</f>
        <v>#DIV/0!</v>
      </c>
      <c r="D30" s="18" t="e">
        <f>$G30*($D$10/SUM($C$10:$F$10))</f>
        <v>#DIV/0!</v>
      </c>
      <c r="E30" s="18" t="e">
        <f>$G30*($E$10/SUM($C$10:$F$10))</f>
        <v>#DIV/0!</v>
      </c>
      <c r="F30" s="18" t="e">
        <f>G30-(SUM(C30:E30))</f>
        <v>#DIV/0!</v>
      </c>
      <c r="G30" s="18" t="e">
        <f>①調査票!C30</f>
        <v>#DIV/0!</v>
      </c>
      <c r="H30" s="23"/>
      <c r="I30" s="27" t="s">
        <v>174</v>
      </c>
    </row>
    <row r="31" spans="1:10" ht="20.25" customHeight="1">
      <c r="A31" s="21">
        <v>22</v>
      </c>
      <c r="B31" s="27" t="s">
        <v>24</v>
      </c>
      <c r="C31" s="18" t="e">
        <f>$G31*($C$10/SUM($C$10:$F$10))</f>
        <v>#DIV/0!</v>
      </c>
      <c r="D31" s="18" t="e">
        <f>$G31*($D$10/SUM($C$10:$F$10))</f>
        <v>#DIV/0!</v>
      </c>
      <c r="E31" s="18" t="e">
        <f>$G31*($E$10/SUM($C$10:$E$10))</f>
        <v>#DIV/0!</v>
      </c>
      <c r="F31" s="18" t="e">
        <f>G31-(SUM(C31:E31))</f>
        <v>#DIV/0!</v>
      </c>
      <c r="G31" s="18" t="e">
        <f>①調査票!C31</f>
        <v>#DIV/0!</v>
      </c>
      <c r="H31" s="23"/>
      <c r="I31" s="27" t="s">
        <v>29</v>
      </c>
    </row>
    <row r="32" spans="1:10" ht="20.25" customHeight="1">
      <c r="A32" s="21">
        <v>23</v>
      </c>
      <c r="B32" s="25" t="str">
        <f>①調査票!B32</f>
        <v>販管費（②）</v>
      </c>
      <c r="C32" s="26" t="e">
        <f>SUM(C33:C47)</f>
        <v>#DIV/0!</v>
      </c>
      <c r="D32" s="26" t="e">
        <f>SUM(D33:D47)</f>
        <v>#DIV/0!</v>
      </c>
      <c r="E32" s="26" t="e">
        <f>SUM(E33:E47)</f>
        <v>#DIV/0!</v>
      </c>
      <c r="F32" s="26" t="e">
        <f>SUM(F33:F47)</f>
        <v>#DIV/0!</v>
      </c>
      <c r="G32" s="26" t="e">
        <f>SUM(G33:G47)</f>
        <v>#DIV/0!</v>
      </c>
      <c r="H32" s="23"/>
      <c r="I32" s="104" t="s">
        <v>222</v>
      </c>
    </row>
    <row r="33" spans="1:9" ht="20.25" customHeight="1">
      <c r="A33" s="21">
        <v>24</v>
      </c>
      <c r="B33" s="57" t="str">
        <f>①調査票!B33</f>
        <v>　労務費</v>
      </c>
      <c r="C33" s="58" t="e">
        <f>$G33*($C$10/SUM($C$10:$F$10))</f>
        <v>#DIV/0!</v>
      </c>
      <c r="D33" s="58" t="e">
        <f>$G33*($D$10/SUM($C$10:$F$10))</f>
        <v>#DIV/0!</v>
      </c>
      <c r="E33" s="58" t="e">
        <f>$G33*($E$10/SUM($C$10:$F$10))</f>
        <v>#DIV/0!</v>
      </c>
      <c r="F33" s="58" t="e">
        <f>G33-(SUM(C33:E33))</f>
        <v>#DIV/0!</v>
      </c>
      <c r="G33" s="58">
        <f>①調査票!C33</f>
        <v>0</v>
      </c>
      <c r="H33" s="23"/>
      <c r="I33" s="27" t="s">
        <v>29</v>
      </c>
    </row>
    <row r="34" spans="1:9" ht="20.25" customHeight="1">
      <c r="A34" s="21">
        <v>25</v>
      </c>
      <c r="B34" s="27" t="str">
        <f>①調査票!B34</f>
        <v>　役員報酬</v>
      </c>
      <c r="C34" s="18" t="e">
        <f>$G34*($C$10/SUM($C$10:$F$10))</f>
        <v>#DIV/0!</v>
      </c>
      <c r="D34" s="18" t="e">
        <f>$G34*($D$10/SUM($C$10:$F$10))</f>
        <v>#DIV/0!</v>
      </c>
      <c r="E34" s="18" t="e">
        <f>$G34*($E$10/SUM($C$10:$F$10))</f>
        <v>#DIV/0!</v>
      </c>
      <c r="F34" s="18" t="e">
        <f>G34-(SUM(C34:E34))</f>
        <v>#DIV/0!</v>
      </c>
      <c r="G34" s="18">
        <f>①調査票!C34</f>
        <v>0</v>
      </c>
      <c r="H34" s="23"/>
      <c r="I34" s="27" t="s">
        <v>29</v>
      </c>
    </row>
    <row r="35" spans="1:9" ht="20.25" customHeight="1">
      <c r="A35" s="21">
        <v>26</v>
      </c>
      <c r="B35" s="27" t="str">
        <f>①調査票!B35</f>
        <v>　農具費</v>
      </c>
      <c r="C35" s="18" t="e">
        <f>$G$35*(C10/SUM($C$10:$F$10))</f>
        <v>#DIV/0!</v>
      </c>
      <c r="D35" s="18" t="e">
        <f>$G$35*(D10/SUM($C$10:$F$10))</f>
        <v>#DIV/0!</v>
      </c>
      <c r="E35" s="18" t="e">
        <f>$G$35*(E10/SUM($C$10:$F$10))</f>
        <v>#DIV/0!</v>
      </c>
      <c r="F35" s="18" t="e">
        <f>G35-(SUM(C35:E35))</f>
        <v>#DIV/0!</v>
      </c>
      <c r="G35" s="18" t="e">
        <f>①調査票!C35</f>
        <v>#DIV/0!</v>
      </c>
      <c r="H35" s="23"/>
      <c r="I35" s="27" t="s">
        <v>29</v>
      </c>
    </row>
    <row r="36" spans="1:9" ht="20.25" customHeight="1">
      <c r="A36" s="21">
        <v>27</v>
      </c>
      <c r="B36" s="27" t="str">
        <f>①調査票!B36</f>
        <v>　修繕費</v>
      </c>
      <c r="C36" s="18" t="e">
        <f>$G36*($C$10/SUM($C$10:$F$10))</f>
        <v>#DIV/0!</v>
      </c>
      <c r="D36" s="18" t="e">
        <f>$G36*($D$10/SUM($C$10:$F$10))</f>
        <v>#DIV/0!</v>
      </c>
      <c r="E36" s="18" t="e">
        <f>$G36*($E$10/SUM($C$10:$F$10))</f>
        <v>#DIV/0!</v>
      </c>
      <c r="F36" s="18" t="e">
        <f>G36-(SUM(C36:E36))</f>
        <v>#DIV/0!</v>
      </c>
      <c r="G36" s="18" t="e">
        <f>①調査票!C36</f>
        <v>#DIV/0!</v>
      </c>
      <c r="H36" s="23"/>
      <c r="I36" s="27" t="s">
        <v>29</v>
      </c>
    </row>
    <row r="37" spans="1:9" ht="20.25" customHeight="1">
      <c r="A37" s="21">
        <v>28</v>
      </c>
      <c r="B37" s="27" t="str">
        <f>①調査票!B37</f>
        <v>　動力光熱費</v>
      </c>
      <c r="C37" s="18" t="e">
        <f>$G37*($C$10/SUM($C$10:$F$10))</f>
        <v>#DIV/0!</v>
      </c>
      <c r="D37" s="18" t="e">
        <f>$G37*($D$10/SUM($C$10:$F$10))</f>
        <v>#DIV/0!</v>
      </c>
      <c r="E37" s="18" t="e">
        <f>$G37*($E$10/SUM($C$10:$F$10))</f>
        <v>#DIV/0!</v>
      </c>
      <c r="F37" s="18" t="e">
        <f>G37-(SUM(C37:E37))</f>
        <v>#DIV/0!</v>
      </c>
      <c r="G37" s="18" t="e">
        <f>①調査票!C37</f>
        <v>#DIV/0!</v>
      </c>
      <c r="H37" s="23"/>
      <c r="I37" s="27" t="s">
        <v>29</v>
      </c>
    </row>
    <row r="38" spans="1:9" ht="20.25" customHeight="1">
      <c r="A38" s="21">
        <v>29</v>
      </c>
      <c r="B38" s="27" t="str">
        <f>①調査票!B38</f>
        <v>　作業用衣料費</v>
      </c>
      <c r="C38" s="18" t="e">
        <f>$G38*($C$10/SUM($C$10:$F$10))</f>
        <v>#DIV/0!</v>
      </c>
      <c r="D38" s="18" t="e">
        <f t="shared" ref="D38:D40" si="8">$G38*($D$10/SUM($C$10:$F$10))</f>
        <v>#DIV/0!</v>
      </c>
      <c r="E38" s="18" t="e">
        <f t="shared" ref="E38:E40" si="9">$G38*($E$10/SUM($C$10:$F$10))</f>
        <v>#DIV/0!</v>
      </c>
      <c r="F38" s="18" t="e">
        <f t="shared" ref="F38:F40" si="10">G38-(SUM(C38:E38))</f>
        <v>#DIV/0!</v>
      </c>
      <c r="G38" s="18" t="e">
        <f>①調査票!C38</f>
        <v>#DIV/0!</v>
      </c>
      <c r="H38" s="23"/>
      <c r="I38" s="27" t="s">
        <v>29</v>
      </c>
    </row>
    <row r="39" spans="1:9" ht="20.25" customHeight="1">
      <c r="A39" s="21">
        <v>30</v>
      </c>
      <c r="B39" s="27" t="str">
        <f>①調査票!B39</f>
        <v>　農業共済掛金</v>
      </c>
      <c r="C39" s="18" t="e">
        <f>$G39*($C$10/SUM($C$10:$F$10))</f>
        <v>#DIV/0!</v>
      </c>
      <c r="D39" s="18" t="e">
        <f t="shared" si="8"/>
        <v>#DIV/0!</v>
      </c>
      <c r="E39" s="18" t="e">
        <f t="shared" si="9"/>
        <v>#DIV/0!</v>
      </c>
      <c r="F39" s="18" t="e">
        <f t="shared" si="10"/>
        <v>#DIV/0!</v>
      </c>
      <c r="G39" s="18" t="e">
        <f>①調査票!C39</f>
        <v>#DIV/0!</v>
      </c>
      <c r="H39" s="23"/>
      <c r="I39" s="27" t="s">
        <v>29</v>
      </c>
    </row>
    <row r="40" spans="1:9" ht="20.25" customHeight="1">
      <c r="A40" s="21">
        <v>31</v>
      </c>
      <c r="B40" s="27" t="str">
        <f>①調査票!B40</f>
        <v>　減価償却費</v>
      </c>
      <c r="C40" s="18" t="e">
        <f>$G40*($C$10/SUM($C$10:$F$10))</f>
        <v>#DIV/0!</v>
      </c>
      <c r="D40" s="18" t="e">
        <f t="shared" si="8"/>
        <v>#DIV/0!</v>
      </c>
      <c r="E40" s="18" t="e">
        <f t="shared" si="9"/>
        <v>#DIV/0!</v>
      </c>
      <c r="F40" s="18" t="e">
        <f t="shared" si="10"/>
        <v>#DIV/0!</v>
      </c>
      <c r="G40" s="18" t="e">
        <f>①調査票!C40</f>
        <v>#DIV/0!</v>
      </c>
      <c r="H40" s="23"/>
      <c r="I40" s="27" t="s">
        <v>29</v>
      </c>
    </row>
    <row r="41" spans="1:9" ht="20.25" customHeight="1">
      <c r="A41" s="21">
        <v>32</v>
      </c>
      <c r="B41" s="27" t="str">
        <f>①調査票!B41</f>
        <v>　荷造運賃手数料</v>
      </c>
      <c r="C41" s="18" t="e">
        <f>$G41*($C$11/SUM($C$11:$F$11))</f>
        <v>#DIV/0!</v>
      </c>
      <c r="D41" s="18" t="e">
        <f>$G41*($D$11/SUM($C$11:$F$11))</f>
        <v>#DIV/0!</v>
      </c>
      <c r="E41" s="18" t="e">
        <f>$G41*($E$11/SUM($C$11:$F$11))</f>
        <v>#DIV/0!</v>
      </c>
      <c r="F41" s="18" t="e">
        <f>G41-(SUM(C41:E41))</f>
        <v>#DIV/0!</v>
      </c>
      <c r="G41" s="18" t="e">
        <f>①調査票!C41</f>
        <v>#DIV/0!</v>
      </c>
      <c r="H41" s="23"/>
      <c r="I41" s="27" t="s">
        <v>174</v>
      </c>
    </row>
    <row r="42" spans="1:9" ht="20.25" customHeight="1">
      <c r="A42" s="21">
        <v>33</v>
      </c>
      <c r="B42" s="27" t="str">
        <f>①調査票!B42</f>
        <v>　利子割引料</v>
      </c>
      <c r="C42" s="18" t="e">
        <f>$G42*($C$12/SUM($C$12:$F$12))</f>
        <v>#DIV/0!</v>
      </c>
      <c r="D42" s="18" t="e">
        <f>$G42*($D$12/SUM($C$12:$F$12))</f>
        <v>#DIV/0!</v>
      </c>
      <c r="E42" s="18" t="e">
        <f>$G42*($E$12/SUM($C$12:$F$12))</f>
        <v>#DIV/0!</v>
      </c>
      <c r="F42" s="18" t="e">
        <f>G42-(SUM(C42:E42))</f>
        <v>#DIV/0!</v>
      </c>
      <c r="G42" s="18" t="e">
        <f>①調査票!C42</f>
        <v>#DIV/0!</v>
      </c>
      <c r="H42" s="23"/>
      <c r="I42" s="27" t="s">
        <v>31</v>
      </c>
    </row>
    <row r="43" spans="1:9" ht="20.25" customHeight="1">
      <c r="A43" s="21">
        <v>34</v>
      </c>
      <c r="B43" s="27" t="s">
        <v>180</v>
      </c>
      <c r="C43" s="18" t="e">
        <f>$G43*($C$10/SUM($C$10:$F$10))</f>
        <v>#DIV/0!</v>
      </c>
      <c r="D43" s="18" t="e">
        <f>$G43*($D$10/SUM($C$10:$F$10))</f>
        <v>#DIV/0!</v>
      </c>
      <c r="E43" s="18" t="e">
        <f>$G43*($E$10/SUM($C$10:$F$10))</f>
        <v>#DIV/0!</v>
      </c>
      <c r="F43" s="18" t="e">
        <f>G43-(SUM(C43:E43))</f>
        <v>#DIV/0!</v>
      </c>
      <c r="G43" s="18" t="e">
        <f>①調査票!C43</f>
        <v>#DIV/0!</v>
      </c>
      <c r="H43" s="23"/>
      <c r="I43" s="27" t="s">
        <v>29</v>
      </c>
    </row>
    <row r="44" spans="1:9" ht="20.25" customHeight="1">
      <c r="A44" s="21">
        <v>35</v>
      </c>
      <c r="B44" s="27" t="str">
        <f>①調査票!B44</f>
        <v>　土地改良費</v>
      </c>
      <c r="C44" s="18" t="e">
        <f>$G44*($C$12/SUM($C$12:$F$12))</f>
        <v>#DIV/0!</v>
      </c>
      <c r="D44" s="18" t="e">
        <f>$G44*($D$12/SUM($C$12:$F$12))</f>
        <v>#DIV/0!</v>
      </c>
      <c r="E44" s="18" t="e">
        <f>$G44*($E$12/SUM($C$12:$F$12))</f>
        <v>#DIV/0!</v>
      </c>
      <c r="F44" s="18" t="e">
        <f t="shared" ref="F44" si="11">G44-(SUM(C44:E44))</f>
        <v>#DIV/0!</v>
      </c>
      <c r="G44" s="18" t="e">
        <f>①調査票!C44</f>
        <v>#DIV/0!</v>
      </c>
      <c r="H44" s="23"/>
      <c r="I44" s="27" t="s">
        <v>31</v>
      </c>
    </row>
    <row r="45" spans="1:9" ht="20.25" customHeight="1">
      <c r="A45" s="21">
        <v>36</v>
      </c>
      <c r="B45" s="27" t="str">
        <f>①調査票!B45</f>
        <v>　租税公課</v>
      </c>
      <c r="C45" s="18" t="e">
        <f>$G45*($C$12/SUM($C$12:$F$12))</f>
        <v>#DIV/0!</v>
      </c>
      <c r="D45" s="18" t="e">
        <f>$G45*($D$12/SUM($C$12:$F$12))</f>
        <v>#DIV/0!</v>
      </c>
      <c r="E45" s="18" t="e">
        <f>$G45*($E$12/SUM($C$12:$F$12))</f>
        <v>#DIV/0!</v>
      </c>
      <c r="F45" s="18" t="e">
        <f>G45-(SUM(C45:E45))</f>
        <v>#DIV/0!</v>
      </c>
      <c r="G45" s="18" t="e">
        <f>①調査票!C45</f>
        <v>#DIV/0!</v>
      </c>
      <c r="H45" s="23"/>
      <c r="I45" s="27" t="s">
        <v>31</v>
      </c>
    </row>
    <row r="46" spans="1:9" ht="20.25" customHeight="1">
      <c r="A46" s="21">
        <v>37</v>
      </c>
      <c r="B46" s="27" t="str">
        <f>①調査票!B46</f>
        <v>　雑費</v>
      </c>
      <c r="C46" s="18" t="e">
        <f>$G46*($C$12/SUM($C$12:$F$12))</f>
        <v>#DIV/0!</v>
      </c>
      <c r="D46" s="18" t="e">
        <f>$G46*($D$12/SUM($C$12:$F$12))</f>
        <v>#DIV/0!</v>
      </c>
      <c r="E46" s="18" t="e">
        <f>$G46*($E$12/SUM($C$12:$F$12))</f>
        <v>#DIV/0!</v>
      </c>
      <c r="F46" s="18" t="e">
        <f>G46</f>
        <v>#DIV/0!</v>
      </c>
      <c r="G46" s="18" t="e">
        <f>①調査票!C46</f>
        <v>#DIV/0!</v>
      </c>
      <c r="H46" s="23"/>
      <c r="I46" s="27" t="s">
        <v>31</v>
      </c>
    </row>
    <row r="47" spans="1:9" ht="20.25" customHeight="1">
      <c r="A47" s="21">
        <v>38</v>
      </c>
      <c r="B47" s="27" t="str">
        <f>①調査票!B47</f>
        <v>　その他</v>
      </c>
      <c r="C47" s="18" t="e">
        <f>$G47*($C$12/SUM($C$12:$F$12))</f>
        <v>#DIV/0!</v>
      </c>
      <c r="D47" s="18" t="e">
        <f>$G47*($D$12/SUM($C$12:$F$12))</f>
        <v>#DIV/0!</v>
      </c>
      <c r="E47" s="18" t="e">
        <f>$G47*($E$12/SUM($C$12:$F$12))</f>
        <v>#DIV/0!</v>
      </c>
      <c r="F47" s="18" t="e">
        <f>G47-(SUM(C47:E47))</f>
        <v>#DIV/0!</v>
      </c>
      <c r="G47" s="18" t="e">
        <f>①調査票!C47</f>
        <v>#DIV/0!</v>
      </c>
      <c r="H47" s="23"/>
      <c r="I47" s="27" t="s">
        <v>31</v>
      </c>
    </row>
  </sheetData>
  <phoneticPr fontId="1"/>
  <pageMargins left="0.7" right="0.7" top="0.75" bottom="0.75" header="0.3" footer="0.3"/>
  <pageSetup paperSize="9" scale="5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64FE50-CA53-46AC-91B2-8EB2F4596C11}">
  <sheetPr>
    <tabColor theme="9"/>
  </sheetPr>
  <dimension ref="C1:Q34"/>
  <sheetViews>
    <sheetView topLeftCell="A7" zoomScale="85" zoomScaleNormal="85" zoomScaleSheetLayoutView="100" workbookViewId="0">
      <selection activeCell="C26" sqref="C26"/>
    </sheetView>
  </sheetViews>
  <sheetFormatPr defaultRowHeight="18.75"/>
  <cols>
    <col min="3" max="3" width="21.5" customWidth="1"/>
    <col min="4" max="4" width="18.625" customWidth="1"/>
    <col min="5" max="9" width="14.25" customWidth="1"/>
    <col min="12" max="12" width="21.625" bestFit="1" customWidth="1"/>
    <col min="13" max="13" width="13.125" bestFit="1" customWidth="1"/>
    <col min="14" max="15" width="12.375" customWidth="1"/>
    <col min="16" max="16" width="12.25" customWidth="1"/>
    <col min="17" max="17" width="13.125" bestFit="1" customWidth="1"/>
  </cols>
  <sheetData>
    <row r="1" spans="3:17">
      <c r="C1" s="38" t="s">
        <v>187</v>
      </c>
      <c r="D1" s="38"/>
      <c r="H1" s="8"/>
      <c r="I1" s="1" t="s">
        <v>32</v>
      </c>
    </row>
    <row r="2" spans="3:17">
      <c r="C2" s="1" t="s">
        <v>105</v>
      </c>
      <c r="D2" s="1"/>
    </row>
    <row r="3" spans="3:17" s="9" customFormat="1">
      <c r="C3" s="107" t="s">
        <v>155</v>
      </c>
      <c r="D3" s="116"/>
      <c r="E3" s="108"/>
      <c r="F3" s="108"/>
      <c r="G3" s="108"/>
      <c r="H3" s="108"/>
      <c r="I3" s="108"/>
      <c r="J3" s="109"/>
    </row>
    <row r="4" spans="3:17" s="9" customFormat="1">
      <c r="C4" s="110" t="s">
        <v>149</v>
      </c>
      <c r="D4" s="21"/>
      <c r="J4" s="111"/>
    </row>
    <row r="5" spans="3:17" s="9" customFormat="1">
      <c r="C5" s="110" t="s">
        <v>104</v>
      </c>
      <c r="D5" s="21"/>
      <c r="J5" s="111"/>
    </row>
    <row r="6" spans="3:17" s="9" customFormat="1">
      <c r="C6" s="110" t="s">
        <v>116</v>
      </c>
      <c r="D6" s="21"/>
      <c r="J6" s="111"/>
    </row>
    <row r="7" spans="3:17" s="9" customFormat="1">
      <c r="C7" s="113" t="s">
        <v>172</v>
      </c>
      <c r="D7" s="117"/>
      <c r="E7" s="114"/>
      <c r="F7" s="114"/>
      <c r="G7" s="114"/>
      <c r="H7" s="114"/>
      <c r="I7" s="114"/>
      <c r="J7" s="115"/>
    </row>
    <row r="8" spans="3:17">
      <c r="C8" s="1"/>
      <c r="D8" s="1"/>
      <c r="L8" s="1" t="s">
        <v>118</v>
      </c>
    </row>
    <row r="9" spans="3:17">
      <c r="E9" s="119" t="s">
        <v>115</v>
      </c>
      <c r="F9" s="119"/>
      <c r="G9" s="119"/>
      <c r="H9" s="119"/>
      <c r="I9" s="15" t="s">
        <v>99</v>
      </c>
      <c r="M9" s="120"/>
      <c r="N9" s="120"/>
      <c r="O9" s="120"/>
      <c r="P9" s="120"/>
      <c r="Q9" s="15" t="s">
        <v>83</v>
      </c>
    </row>
    <row r="10" spans="3:17" ht="22.5" customHeight="1">
      <c r="C10" s="6" t="s">
        <v>271</v>
      </c>
      <c r="D10" s="6" t="s">
        <v>114</v>
      </c>
      <c r="E10" s="6" t="s">
        <v>4</v>
      </c>
      <c r="F10" s="6" t="s">
        <v>5</v>
      </c>
      <c r="G10" s="6" t="s">
        <v>6</v>
      </c>
      <c r="H10" s="6" t="s">
        <v>7</v>
      </c>
      <c r="I10" s="6" t="s">
        <v>8</v>
      </c>
      <c r="L10" s="5"/>
      <c r="M10" s="6" t="s">
        <v>4</v>
      </c>
      <c r="N10" s="6" t="s">
        <v>5</v>
      </c>
      <c r="O10" s="6" t="s">
        <v>6</v>
      </c>
      <c r="P10" s="6" t="s">
        <v>7</v>
      </c>
      <c r="Q10" s="6" t="s">
        <v>8</v>
      </c>
    </row>
    <row r="11" spans="3:17" ht="22.5" customHeight="1">
      <c r="C11" s="46" t="s">
        <v>148</v>
      </c>
      <c r="D11" s="31">
        <v>10000</v>
      </c>
      <c r="E11" s="32">
        <v>0.5</v>
      </c>
      <c r="F11" s="32">
        <v>0.25</v>
      </c>
      <c r="G11" s="32">
        <v>0.25</v>
      </c>
      <c r="H11" s="32">
        <v>0</v>
      </c>
      <c r="I11" s="48">
        <f>SUM(E11:H11)</f>
        <v>1</v>
      </c>
      <c r="L11" s="2" t="s">
        <v>100</v>
      </c>
      <c r="M11" s="50">
        <f>$D11*E11</f>
        <v>5000</v>
      </c>
      <c r="N11" s="50">
        <f>$D11*F11</f>
        <v>2500</v>
      </c>
      <c r="O11" s="50">
        <f>$D11*G11</f>
        <v>2500</v>
      </c>
      <c r="P11" s="50">
        <f>$D11*H11</f>
        <v>0</v>
      </c>
      <c r="Q11" s="50">
        <f>SUM(M11:P11)</f>
        <v>10000</v>
      </c>
    </row>
    <row r="12" spans="3:17" ht="22.5" customHeight="1">
      <c r="C12" s="46" t="s">
        <v>101</v>
      </c>
      <c r="D12" s="31">
        <v>10000</v>
      </c>
      <c r="E12" s="32">
        <v>0.3</v>
      </c>
      <c r="F12" s="32">
        <v>0.3</v>
      </c>
      <c r="G12" s="32">
        <v>0.3</v>
      </c>
      <c r="H12" s="32">
        <v>0.1</v>
      </c>
      <c r="I12" s="48">
        <f t="shared" ref="I12:I25" si="0">SUM(E12:H12)</f>
        <v>0.99999999999999989</v>
      </c>
      <c r="L12" s="2" t="s">
        <v>101</v>
      </c>
      <c r="M12" s="50">
        <f t="shared" ref="M12:M24" si="1">$D12*E12</f>
        <v>3000</v>
      </c>
      <c r="N12" s="50">
        <f t="shared" ref="N12:N24" si="2">$D12*F12</f>
        <v>3000</v>
      </c>
      <c r="O12" s="50">
        <f t="shared" ref="O12:O25" si="3">$D12*G12</f>
        <v>3000</v>
      </c>
      <c r="P12" s="50">
        <f t="shared" ref="P12:P24" si="4">$D12*H12</f>
        <v>1000</v>
      </c>
      <c r="Q12" s="50">
        <f t="shared" ref="Q12:Q25" si="5">SUM(M12:P12)</f>
        <v>10000</v>
      </c>
    </row>
    <row r="13" spans="3:17" ht="22.5" customHeight="1">
      <c r="C13" s="46" t="s">
        <v>102</v>
      </c>
      <c r="D13" s="31">
        <v>10000</v>
      </c>
      <c r="E13" s="32">
        <v>0.3</v>
      </c>
      <c r="F13" s="32">
        <v>0.3</v>
      </c>
      <c r="G13" s="32">
        <v>0.3</v>
      </c>
      <c r="H13" s="32">
        <v>0.1</v>
      </c>
      <c r="I13" s="48">
        <f t="shared" si="0"/>
        <v>0.99999999999999989</v>
      </c>
      <c r="L13" s="2" t="s">
        <v>102</v>
      </c>
      <c r="M13" s="50">
        <f t="shared" si="1"/>
        <v>3000</v>
      </c>
      <c r="N13" s="50">
        <f t="shared" si="2"/>
        <v>3000</v>
      </c>
      <c r="O13" s="50">
        <f t="shared" si="3"/>
        <v>3000</v>
      </c>
      <c r="P13" s="50">
        <f t="shared" si="4"/>
        <v>1000</v>
      </c>
      <c r="Q13" s="50">
        <f t="shared" si="5"/>
        <v>10000</v>
      </c>
    </row>
    <row r="14" spans="3:17" ht="22.5" customHeight="1">
      <c r="C14" s="46" t="s">
        <v>106</v>
      </c>
      <c r="D14" s="31">
        <v>10000</v>
      </c>
      <c r="E14" s="32">
        <v>0.3</v>
      </c>
      <c r="F14" s="32">
        <v>0.3</v>
      </c>
      <c r="G14" s="32">
        <v>0.3</v>
      </c>
      <c r="H14" s="32">
        <v>0.1</v>
      </c>
      <c r="I14" s="48">
        <f t="shared" si="0"/>
        <v>0.99999999999999989</v>
      </c>
      <c r="L14" s="2" t="s">
        <v>106</v>
      </c>
      <c r="M14" s="50">
        <f t="shared" si="1"/>
        <v>3000</v>
      </c>
      <c r="N14" s="50">
        <f t="shared" si="2"/>
        <v>3000</v>
      </c>
      <c r="O14" s="50">
        <f t="shared" si="3"/>
        <v>3000</v>
      </c>
      <c r="P14" s="50">
        <f t="shared" si="4"/>
        <v>1000</v>
      </c>
      <c r="Q14" s="50">
        <f t="shared" si="5"/>
        <v>10000</v>
      </c>
    </row>
    <row r="15" spans="3:17" ht="22.5" customHeight="1">
      <c r="C15" s="46" t="s">
        <v>107</v>
      </c>
      <c r="D15" s="31">
        <v>10000</v>
      </c>
      <c r="E15" s="32">
        <v>0.3</v>
      </c>
      <c r="F15" s="32">
        <v>0.3</v>
      </c>
      <c r="G15" s="32">
        <v>0.3</v>
      </c>
      <c r="H15" s="32">
        <v>0.1</v>
      </c>
      <c r="I15" s="48">
        <f t="shared" si="0"/>
        <v>0.99999999999999989</v>
      </c>
      <c r="L15" s="2" t="s">
        <v>107</v>
      </c>
      <c r="M15" s="50">
        <f t="shared" si="1"/>
        <v>3000</v>
      </c>
      <c r="N15" s="50">
        <f t="shared" si="2"/>
        <v>3000</v>
      </c>
      <c r="O15" s="50">
        <f t="shared" si="3"/>
        <v>3000</v>
      </c>
      <c r="P15" s="50">
        <f t="shared" si="4"/>
        <v>1000</v>
      </c>
      <c r="Q15" s="50">
        <f t="shared" si="5"/>
        <v>10000</v>
      </c>
    </row>
    <row r="16" spans="3:17" ht="22.5" customHeight="1">
      <c r="C16" s="46" t="s">
        <v>108</v>
      </c>
      <c r="D16" s="31">
        <v>10000</v>
      </c>
      <c r="E16" s="32">
        <v>0.3</v>
      </c>
      <c r="F16" s="32">
        <v>0.3</v>
      </c>
      <c r="G16" s="32">
        <v>0.3</v>
      </c>
      <c r="H16" s="32">
        <v>0.1</v>
      </c>
      <c r="I16" s="48">
        <f t="shared" si="0"/>
        <v>0.99999999999999989</v>
      </c>
      <c r="L16" s="2" t="s">
        <v>108</v>
      </c>
      <c r="M16" s="50">
        <f t="shared" si="1"/>
        <v>3000</v>
      </c>
      <c r="N16" s="50">
        <f t="shared" si="2"/>
        <v>3000</v>
      </c>
      <c r="O16" s="50">
        <f t="shared" si="3"/>
        <v>3000</v>
      </c>
      <c r="P16" s="50">
        <f t="shared" si="4"/>
        <v>1000</v>
      </c>
      <c r="Q16" s="50">
        <f t="shared" si="5"/>
        <v>10000</v>
      </c>
    </row>
    <row r="17" spans="3:17" ht="22.5" customHeight="1">
      <c r="C17" s="46" t="s">
        <v>109</v>
      </c>
      <c r="D17" s="31">
        <v>10000</v>
      </c>
      <c r="E17" s="32">
        <v>0.3</v>
      </c>
      <c r="F17" s="32">
        <v>0.3</v>
      </c>
      <c r="G17" s="32">
        <v>0.3</v>
      </c>
      <c r="H17" s="32">
        <v>0.1</v>
      </c>
      <c r="I17" s="48">
        <f t="shared" si="0"/>
        <v>0.99999999999999989</v>
      </c>
      <c r="L17" s="2" t="s">
        <v>109</v>
      </c>
      <c r="M17" s="50">
        <f t="shared" si="1"/>
        <v>3000</v>
      </c>
      <c r="N17" s="50">
        <f t="shared" si="2"/>
        <v>3000</v>
      </c>
      <c r="O17" s="50">
        <f t="shared" si="3"/>
        <v>3000</v>
      </c>
      <c r="P17" s="50">
        <f t="shared" si="4"/>
        <v>1000</v>
      </c>
      <c r="Q17" s="50">
        <f t="shared" si="5"/>
        <v>10000</v>
      </c>
    </row>
    <row r="18" spans="3:17" ht="22.5" customHeight="1">
      <c r="C18" s="46" t="s">
        <v>110</v>
      </c>
      <c r="D18" s="31">
        <v>10000</v>
      </c>
      <c r="E18" s="32">
        <v>0.3</v>
      </c>
      <c r="F18" s="32">
        <v>0.3</v>
      </c>
      <c r="G18" s="32">
        <v>0.3</v>
      </c>
      <c r="H18" s="32">
        <v>0.1</v>
      </c>
      <c r="I18" s="48">
        <f t="shared" si="0"/>
        <v>0.99999999999999989</v>
      </c>
      <c r="L18" s="2" t="s">
        <v>110</v>
      </c>
      <c r="M18" s="50">
        <f t="shared" si="1"/>
        <v>3000</v>
      </c>
      <c r="N18" s="50">
        <f t="shared" si="2"/>
        <v>3000</v>
      </c>
      <c r="O18" s="50">
        <f t="shared" si="3"/>
        <v>3000</v>
      </c>
      <c r="P18" s="50">
        <f t="shared" si="4"/>
        <v>1000</v>
      </c>
      <c r="Q18" s="50">
        <f t="shared" si="5"/>
        <v>10000</v>
      </c>
    </row>
    <row r="19" spans="3:17" ht="22.5" customHeight="1">
      <c r="C19" s="46" t="s">
        <v>111</v>
      </c>
      <c r="D19" s="31">
        <v>10000</v>
      </c>
      <c r="E19" s="32">
        <v>0.3</v>
      </c>
      <c r="F19" s="32">
        <v>0.3</v>
      </c>
      <c r="G19" s="32">
        <v>0.3</v>
      </c>
      <c r="H19" s="32">
        <v>0.1</v>
      </c>
      <c r="I19" s="48">
        <f t="shared" si="0"/>
        <v>0.99999999999999989</v>
      </c>
      <c r="L19" s="2" t="s">
        <v>111</v>
      </c>
      <c r="M19" s="50">
        <f t="shared" si="1"/>
        <v>3000</v>
      </c>
      <c r="N19" s="50">
        <f t="shared" si="2"/>
        <v>3000</v>
      </c>
      <c r="O19" s="50">
        <f t="shared" si="3"/>
        <v>3000</v>
      </c>
      <c r="P19" s="50">
        <f t="shared" si="4"/>
        <v>1000</v>
      </c>
      <c r="Q19" s="50">
        <f t="shared" si="5"/>
        <v>10000</v>
      </c>
    </row>
    <row r="20" spans="3:17" ht="22.5" customHeight="1">
      <c r="C20" s="46" t="s">
        <v>112</v>
      </c>
      <c r="D20" s="31">
        <v>10000</v>
      </c>
      <c r="E20" s="32">
        <v>0.3</v>
      </c>
      <c r="F20" s="32">
        <v>0.3</v>
      </c>
      <c r="G20" s="32">
        <v>0.3</v>
      </c>
      <c r="H20" s="32">
        <v>0.1</v>
      </c>
      <c r="I20" s="48">
        <f t="shared" si="0"/>
        <v>0.99999999999999989</v>
      </c>
      <c r="L20" s="2" t="s">
        <v>112</v>
      </c>
      <c r="M20" s="50">
        <f>$D20*E20</f>
        <v>3000</v>
      </c>
      <c r="N20" s="50">
        <f t="shared" si="2"/>
        <v>3000</v>
      </c>
      <c r="O20" s="50">
        <f t="shared" si="3"/>
        <v>3000</v>
      </c>
      <c r="P20" s="50">
        <f t="shared" si="4"/>
        <v>1000</v>
      </c>
      <c r="Q20" s="50">
        <f t="shared" si="5"/>
        <v>10000</v>
      </c>
    </row>
    <row r="21" spans="3:17" ht="22.5" customHeight="1">
      <c r="C21" s="46"/>
      <c r="D21" s="31"/>
      <c r="E21" s="32"/>
      <c r="F21" s="32"/>
      <c r="G21" s="32"/>
      <c r="H21" s="32"/>
      <c r="I21" s="48">
        <f t="shared" si="0"/>
        <v>0</v>
      </c>
      <c r="L21" s="2"/>
      <c r="M21" s="50">
        <f t="shared" si="1"/>
        <v>0</v>
      </c>
      <c r="N21" s="50">
        <f t="shared" si="2"/>
        <v>0</v>
      </c>
      <c r="O21" s="50">
        <f t="shared" si="3"/>
        <v>0</v>
      </c>
      <c r="P21" s="50">
        <f t="shared" si="4"/>
        <v>0</v>
      </c>
      <c r="Q21" s="50">
        <f t="shared" si="5"/>
        <v>0</v>
      </c>
    </row>
    <row r="22" spans="3:17" ht="22.5" customHeight="1">
      <c r="C22" s="46"/>
      <c r="D22" s="31"/>
      <c r="E22" s="32"/>
      <c r="F22" s="32"/>
      <c r="G22" s="32"/>
      <c r="H22" s="32"/>
      <c r="I22" s="48">
        <f t="shared" si="0"/>
        <v>0</v>
      </c>
      <c r="L22" s="2"/>
      <c r="M22" s="50">
        <f t="shared" si="1"/>
        <v>0</v>
      </c>
      <c r="N22" s="50">
        <f t="shared" si="2"/>
        <v>0</v>
      </c>
      <c r="O22" s="50">
        <f t="shared" si="3"/>
        <v>0</v>
      </c>
      <c r="P22" s="50">
        <f t="shared" si="4"/>
        <v>0</v>
      </c>
      <c r="Q22" s="50">
        <f t="shared" si="5"/>
        <v>0</v>
      </c>
    </row>
    <row r="23" spans="3:17" ht="22.5" customHeight="1">
      <c r="C23" s="46"/>
      <c r="D23" s="31"/>
      <c r="E23" s="32"/>
      <c r="F23" s="32"/>
      <c r="G23" s="32"/>
      <c r="H23" s="32"/>
      <c r="I23" s="48">
        <f t="shared" si="0"/>
        <v>0</v>
      </c>
      <c r="L23" s="2"/>
      <c r="M23" s="50">
        <f t="shared" si="1"/>
        <v>0</v>
      </c>
      <c r="N23" s="50">
        <f t="shared" si="2"/>
        <v>0</v>
      </c>
      <c r="O23" s="50">
        <f t="shared" si="3"/>
        <v>0</v>
      </c>
      <c r="P23" s="50">
        <f t="shared" si="4"/>
        <v>0</v>
      </c>
      <c r="Q23" s="50">
        <f t="shared" si="5"/>
        <v>0</v>
      </c>
    </row>
    <row r="24" spans="3:17" ht="22.5" customHeight="1">
      <c r="C24" s="47"/>
      <c r="D24" s="45"/>
      <c r="E24" s="49"/>
      <c r="F24" s="49"/>
      <c r="G24" s="49"/>
      <c r="H24" s="49"/>
      <c r="I24" s="48">
        <f t="shared" si="0"/>
        <v>0</v>
      </c>
      <c r="L24" s="34"/>
      <c r="M24" s="50">
        <f t="shared" si="1"/>
        <v>0</v>
      </c>
      <c r="N24" s="50">
        <f t="shared" si="2"/>
        <v>0</v>
      </c>
      <c r="O24" s="50">
        <f t="shared" si="3"/>
        <v>0</v>
      </c>
      <c r="P24" s="50">
        <f t="shared" si="4"/>
        <v>0</v>
      </c>
      <c r="Q24" s="50">
        <f t="shared" si="5"/>
        <v>0</v>
      </c>
    </row>
    <row r="25" spans="3:17" ht="22.5" customHeight="1">
      <c r="C25" s="2" t="s">
        <v>7</v>
      </c>
      <c r="D25" s="30">
        <f>I28+I27-SUM(D11:D24)</f>
        <v>-100000</v>
      </c>
      <c r="E25" s="48" t="e">
        <f>E34/SUM($E$34:$H$34)</f>
        <v>#DIV/0!</v>
      </c>
      <c r="F25" s="48" t="e">
        <f>F34/SUM($E$34:$H$34)</f>
        <v>#DIV/0!</v>
      </c>
      <c r="G25" s="48" t="e">
        <f>G34/SUM($E$34:$H$34)</f>
        <v>#DIV/0!</v>
      </c>
      <c r="H25" s="48" t="e">
        <f>H34/SUM($E$34:$H$34)</f>
        <v>#DIV/0!</v>
      </c>
      <c r="I25" s="48" t="e">
        <f t="shared" si="0"/>
        <v>#DIV/0!</v>
      </c>
      <c r="L25" s="2" t="s">
        <v>7</v>
      </c>
      <c r="M25" s="50" t="e">
        <f>$D25*E25</f>
        <v>#DIV/0!</v>
      </c>
      <c r="N25" s="50" t="e">
        <f>$D25*F25</f>
        <v>#DIV/0!</v>
      </c>
      <c r="O25" s="50" t="e">
        <f t="shared" si="3"/>
        <v>#DIV/0!</v>
      </c>
      <c r="P25" s="50" t="e">
        <f>$D25*H25</f>
        <v>#DIV/0!</v>
      </c>
      <c r="Q25" s="50" t="e">
        <f t="shared" si="5"/>
        <v>#DIV/0!</v>
      </c>
    </row>
    <row r="26" spans="3:17">
      <c r="C26" s="106" t="s">
        <v>272</v>
      </c>
      <c r="D26" s="1"/>
      <c r="E26" s="42"/>
      <c r="F26" s="42"/>
      <c r="G26" s="42"/>
      <c r="H26" s="42"/>
      <c r="I26" s="42"/>
      <c r="L26" s="2" t="s">
        <v>8</v>
      </c>
      <c r="M26" s="50" t="e">
        <f>SUM(M11:M25)</f>
        <v>#DIV/0!</v>
      </c>
      <c r="N26" s="50" t="e">
        <f t="shared" ref="N26:P26" si="6">SUM(N11:N25)</f>
        <v>#DIV/0!</v>
      </c>
      <c r="O26" s="50" t="e">
        <f>SUM(O11:O25)</f>
        <v>#DIV/0!</v>
      </c>
      <c r="P26" s="50" t="e">
        <f t="shared" si="6"/>
        <v>#DIV/0!</v>
      </c>
      <c r="Q26" s="50" t="e">
        <f>SUM(Q11:Q25)</f>
        <v>#DIV/0!</v>
      </c>
    </row>
    <row r="27" spans="3:17">
      <c r="C27" s="1"/>
      <c r="D27" s="1"/>
      <c r="E27" s="42"/>
      <c r="F27" s="42"/>
      <c r="G27" s="43" t="s">
        <v>167</v>
      </c>
      <c r="H27" s="44"/>
      <c r="I27" s="43">
        <f>①調査票!G25</f>
        <v>0</v>
      </c>
      <c r="L27" s="1"/>
      <c r="M27" s="54"/>
      <c r="N27" s="54"/>
      <c r="O27" s="54"/>
      <c r="P27" s="54"/>
      <c r="Q27" s="54"/>
    </row>
    <row r="28" spans="3:17">
      <c r="C28" s="1"/>
      <c r="D28" s="1"/>
      <c r="E28" s="42"/>
      <c r="F28" s="42"/>
      <c r="G28" s="43" t="s">
        <v>168</v>
      </c>
      <c r="H28" s="44"/>
      <c r="I28" s="43">
        <f>①調査票!G40</f>
        <v>0</v>
      </c>
      <c r="L28" t="s">
        <v>171</v>
      </c>
      <c r="M28" s="56" t="e">
        <f>M26/Q26</f>
        <v>#DIV/0!</v>
      </c>
      <c r="N28" s="56" t="e">
        <f>N26/Q26</f>
        <v>#DIV/0!</v>
      </c>
      <c r="O28" s="56" t="e">
        <f>O26/Q26</f>
        <v>#DIV/0!</v>
      </c>
      <c r="P28" s="56" t="e">
        <f>P26/Q26</f>
        <v>#DIV/0!</v>
      </c>
    </row>
    <row r="29" spans="3:17">
      <c r="D29" s="1" t="s">
        <v>103</v>
      </c>
      <c r="E29" s="1"/>
    </row>
    <row r="30" spans="3:17">
      <c r="D30" s="55" t="s">
        <v>169</v>
      </c>
      <c r="E30" s="6" t="s">
        <v>4</v>
      </c>
      <c r="F30" s="6" t="s">
        <v>5</v>
      </c>
      <c r="G30" s="6" t="s">
        <v>6</v>
      </c>
      <c r="H30" s="6" t="s">
        <v>7</v>
      </c>
      <c r="I30" s="6" t="s">
        <v>8</v>
      </c>
    </row>
    <row r="31" spans="3:17">
      <c r="E31" s="30" t="e">
        <f>I27*M28</f>
        <v>#DIV/0!</v>
      </c>
      <c r="F31" s="30" t="e">
        <f>I27*N28</f>
        <v>#DIV/0!</v>
      </c>
      <c r="G31" s="30" t="e">
        <f>I27*O28</f>
        <v>#DIV/0!</v>
      </c>
      <c r="H31" s="30" t="e">
        <f>I27*P28</f>
        <v>#DIV/0!</v>
      </c>
      <c r="I31" s="30" t="e">
        <f>SUM(E31:H31)</f>
        <v>#DIV/0!</v>
      </c>
    </row>
    <row r="32" spans="3:17">
      <c r="D32" s="55" t="s">
        <v>170</v>
      </c>
      <c r="E32" s="6" t="s">
        <v>4</v>
      </c>
      <c r="F32" s="6" t="s">
        <v>5</v>
      </c>
      <c r="G32" s="6" t="s">
        <v>6</v>
      </c>
      <c r="H32" s="6" t="s">
        <v>7</v>
      </c>
      <c r="I32" s="6" t="s">
        <v>8</v>
      </c>
    </row>
    <row r="33" spans="5:9">
      <c r="E33" s="30" t="e">
        <f>I28*M28</f>
        <v>#DIV/0!</v>
      </c>
      <c r="F33" s="30" t="e">
        <f>I28*N28</f>
        <v>#DIV/0!</v>
      </c>
      <c r="G33" s="30" t="e">
        <f>I28*O28</f>
        <v>#DIV/0!</v>
      </c>
      <c r="H33" s="30" t="e">
        <f>I28*P28</f>
        <v>#DIV/0!</v>
      </c>
      <c r="I33" s="30" t="e">
        <f>SUM(E33:H33)</f>
        <v>#DIV/0!</v>
      </c>
    </row>
    <row r="34" spans="5:9" hidden="1">
      <c r="E34">
        <f>①調査票!C10</f>
        <v>0</v>
      </c>
      <c r="F34">
        <f>①調査票!D10</f>
        <v>0</v>
      </c>
      <c r="G34">
        <f>①調査票!E10</f>
        <v>0</v>
      </c>
      <c r="H34">
        <f>①調査票!F10</f>
        <v>0</v>
      </c>
    </row>
  </sheetData>
  <mergeCells count="2">
    <mergeCell ref="E9:H9"/>
    <mergeCell ref="M9:P9"/>
  </mergeCells>
  <phoneticPr fontId="1"/>
  <pageMargins left="0.7" right="0.7" top="0.75" bottom="0.75" header="0.3" footer="0.3"/>
  <pageSetup paperSize="9" scale="67"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7D70B1-551B-4F78-8619-8F06C0D940E9}">
  <sheetPr>
    <tabColor theme="9"/>
  </sheetPr>
  <dimension ref="C1:H31"/>
  <sheetViews>
    <sheetView view="pageBreakPreview" topLeftCell="B1" zoomScaleNormal="100" zoomScaleSheetLayoutView="100" workbookViewId="0">
      <selection activeCell="C31" sqref="C31"/>
    </sheetView>
  </sheetViews>
  <sheetFormatPr defaultRowHeight="18.75"/>
  <cols>
    <col min="1" max="1" width="0" hidden="1" customWidth="1"/>
    <col min="3" max="3" width="17.75" customWidth="1"/>
    <col min="4" max="8" width="14.375" customWidth="1"/>
  </cols>
  <sheetData>
    <row r="1" spans="3:8">
      <c r="C1" s="38" t="s">
        <v>188</v>
      </c>
      <c r="G1" s="8"/>
      <c r="H1" s="1" t="s">
        <v>32</v>
      </c>
    </row>
    <row r="2" spans="3:8" ht="2.25" customHeight="1">
      <c r="C2" s="38"/>
    </row>
    <row r="3" spans="3:8" s="9" customFormat="1" ht="15.75" customHeight="1">
      <c r="C3" s="107" t="s">
        <v>150</v>
      </c>
      <c r="D3" s="108"/>
      <c r="E3" s="108"/>
      <c r="F3" s="108"/>
      <c r="G3" s="108"/>
      <c r="H3" s="109"/>
    </row>
    <row r="4" spans="3:8" s="9" customFormat="1" ht="15.75" customHeight="1">
      <c r="C4" s="110" t="s">
        <v>151</v>
      </c>
      <c r="H4" s="111"/>
    </row>
    <row r="5" spans="3:8" s="9" customFormat="1" ht="15.75" customHeight="1">
      <c r="C5" s="112" t="s">
        <v>152</v>
      </c>
      <c r="H5" s="111"/>
    </row>
    <row r="6" spans="3:8" s="9" customFormat="1" ht="15.75" customHeight="1">
      <c r="C6" s="113" t="s">
        <v>153</v>
      </c>
      <c r="D6" s="114"/>
      <c r="E6" s="114"/>
      <c r="F6" s="114"/>
      <c r="G6" s="114"/>
      <c r="H6" s="115"/>
    </row>
    <row r="7" spans="3:8" ht="3" customHeight="1"/>
    <row r="8" spans="3:8" ht="3" hidden="1" customHeight="1"/>
    <row r="9" spans="3:8">
      <c r="C9" s="33" t="s">
        <v>94</v>
      </c>
      <c r="H9" s="1" t="s">
        <v>93</v>
      </c>
    </row>
    <row r="10" spans="3:8" ht="18" customHeight="1">
      <c r="C10" s="5"/>
      <c r="D10" s="6" t="s">
        <v>4</v>
      </c>
      <c r="E10" s="6" t="s">
        <v>5</v>
      </c>
      <c r="F10" s="6" t="s">
        <v>6</v>
      </c>
      <c r="G10" s="6" t="s">
        <v>7</v>
      </c>
      <c r="H10" s="6" t="s">
        <v>8</v>
      </c>
    </row>
    <row r="11" spans="3:8" ht="18" customHeight="1">
      <c r="C11" s="46" t="s">
        <v>84</v>
      </c>
      <c r="D11" s="31">
        <v>100</v>
      </c>
      <c r="E11" s="31">
        <v>0</v>
      </c>
      <c r="F11" s="31">
        <v>0</v>
      </c>
      <c r="G11" s="31">
        <v>0</v>
      </c>
      <c r="H11" s="30">
        <f>SUM(D11:G11)</f>
        <v>100</v>
      </c>
    </row>
    <row r="12" spans="3:8" ht="18" customHeight="1">
      <c r="C12" s="46" t="s">
        <v>85</v>
      </c>
      <c r="D12" s="31">
        <v>100</v>
      </c>
      <c r="E12" s="31">
        <v>0</v>
      </c>
      <c r="F12" s="31">
        <v>0</v>
      </c>
      <c r="G12" s="31">
        <v>0</v>
      </c>
      <c r="H12" s="30">
        <f t="shared" ref="H12:H13" si="0">SUM(D12:G12)</f>
        <v>100</v>
      </c>
    </row>
    <row r="13" spans="3:8" ht="18" customHeight="1" thickBot="1">
      <c r="C13" s="46" t="s">
        <v>86</v>
      </c>
      <c r="D13" s="31">
        <v>100</v>
      </c>
      <c r="E13" s="31">
        <v>0</v>
      </c>
      <c r="F13" s="31">
        <v>0</v>
      </c>
      <c r="G13" s="31">
        <v>0</v>
      </c>
      <c r="H13" s="30">
        <f t="shared" si="0"/>
        <v>100</v>
      </c>
    </row>
    <row r="14" spans="3:8" ht="18" customHeight="1" thickBot="1">
      <c r="C14" s="35" t="s">
        <v>8</v>
      </c>
      <c r="D14" s="36">
        <f>SUM(D11:D13)</f>
        <v>300</v>
      </c>
      <c r="E14" s="36">
        <f>SUM(E11:E13)</f>
        <v>0</v>
      </c>
      <c r="F14" s="36">
        <f>SUM(F11:F13)</f>
        <v>0</v>
      </c>
      <c r="G14" s="36">
        <f>SUM(G11:G13)</f>
        <v>0</v>
      </c>
      <c r="H14" s="37">
        <f>SUM(D14:G14)</f>
        <v>300</v>
      </c>
    </row>
    <row r="15" spans="3:8" ht="8.25" customHeight="1">
      <c r="C15" s="40"/>
      <c r="D15" s="41"/>
      <c r="E15" s="41"/>
      <c r="F15" s="41"/>
      <c r="G15" s="41"/>
      <c r="H15" s="41"/>
    </row>
    <row r="16" spans="3:8">
      <c r="C16" s="33" t="s">
        <v>95</v>
      </c>
      <c r="D16" s="39"/>
      <c r="E16" s="39"/>
      <c r="F16" s="39"/>
      <c r="G16" s="39"/>
      <c r="H16" s="1" t="s">
        <v>93</v>
      </c>
    </row>
    <row r="17" spans="3:8">
      <c r="C17" s="5"/>
      <c r="D17" s="6" t="s">
        <v>4</v>
      </c>
      <c r="E17" s="6" t="s">
        <v>5</v>
      </c>
      <c r="F17" s="6" t="s">
        <v>6</v>
      </c>
      <c r="G17" s="6" t="s">
        <v>7</v>
      </c>
      <c r="H17" s="6" t="s">
        <v>8</v>
      </c>
    </row>
    <row r="18" spans="3:8" ht="18" customHeight="1">
      <c r="C18" s="46" t="s">
        <v>87</v>
      </c>
      <c r="D18" s="31">
        <v>1000</v>
      </c>
      <c r="E18" s="31">
        <v>500</v>
      </c>
      <c r="F18" s="31">
        <v>200</v>
      </c>
      <c r="G18" s="31">
        <v>300</v>
      </c>
      <c r="H18" s="30">
        <f t="shared" ref="H18:H29" si="1">SUM(D18:G18)</f>
        <v>2000</v>
      </c>
    </row>
    <row r="19" spans="3:8" ht="18" customHeight="1">
      <c r="C19" s="46" t="s">
        <v>88</v>
      </c>
      <c r="D19" s="31">
        <v>1000</v>
      </c>
      <c r="E19" s="31">
        <v>500</v>
      </c>
      <c r="F19" s="31">
        <v>200</v>
      </c>
      <c r="G19" s="31">
        <v>300</v>
      </c>
      <c r="H19" s="30">
        <f t="shared" si="1"/>
        <v>2000</v>
      </c>
    </row>
    <row r="20" spans="3:8" ht="18" customHeight="1">
      <c r="C20" s="46" t="s">
        <v>89</v>
      </c>
      <c r="D20" s="31">
        <v>1000</v>
      </c>
      <c r="E20" s="31">
        <v>500</v>
      </c>
      <c r="F20" s="31">
        <v>200</v>
      </c>
      <c r="G20" s="31">
        <v>300</v>
      </c>
      <c r="H20" s="30">
        <f t="shared" si="1"/>
        <v>2000</v>
      </c>
    </row>
    <row r="21" spans="3:8" ht="18" customHeight="1">
      <c r="C21" s="46" t="s">
        <v>90</v>
      </c>
      <c r="D21" s="31">
        <v>1000</v>
      </c>
      <c r="E21" s="31">
        <v>500</v>
      </c>
      <c r="F21" s="31">
        <v>200</v>
      </c>
      <c r="G21" s="31">
        <v>300</v>
      </c>
      <c r="H21" s="30">
        <f t="shared" si="1"/>
        <v>2000</v>
      </c>
    </row>
    <row r="22" spans="3:8" ht="18" customHeight="1">
      <c r="C22" s="46" t="s">
        <v>91</v>
      </c>
      <c r="D22" s="31">
        <v>1000</v>
      </c>
      <c r="E22" s="31">
        <v>500</v>
      </c>
      <c r="F22" s="31">
        <v>200</v>
      </c>
      <c r="G22" s="31">
        <v>300</v>
      </c>
      <c r="H22" s="30">
        <f t="shared" si="1"/>
        <v>2000</v>
      </c>
    </row>
    <row r="23" spans="3:8" ht="18" customHeight="1">
      <c r="C23" s="46" t="s">
        <v>92</v>
      </c>
      <c r="D23" s="31">
        <v>1000</v>
      </c>
      <c r="E23" s="31">
        <v>500</v>
      </c>
      <c r="F23" s="31">
        <v>200</v>
      </c>
      <c r="G23" s="31">
        <v>300</v>
      </c>
      <c r="H23" s="30">
        <f t="shared" si="1"/>
        <v>2000</v>
      </c>
    </row>
    <row r="24" spans="3:8" ht="18" customHeight="1">
      <c r="C24" s="46" t="s">
        <v>173</v>
      </c>
      <c r="D24" s="31">
        <v>1000</v>
      </c>
      <c r="E24" s="31">
        <v>500</v>
      </c>
      <c r="F24" s="31">
        <v>200</v>
      </c>
      <c r="G24" s="31">
        <v>300</v>
      </c>
      <c r="H24" s="30">
        <f t="shared" si="1"/>
        <v>2000</v>
      </c>
    </row>
    <row r="25" spans="3:8" ht="18" customHeight="1">
      <c r="C25" s="47" t="s">
        <v>96</v>
      </c>
      <c r="D25" s="31">
        <v>500</v>
      </c>
      <c r="E25" s="31">
        <v>0</v>
      </c>
      <c r="F25" s="31">
        <v>0</v>
      </c>
      <c r="G25" s="31">
        <v>300</v>
      </c>
      <c r="H25" s="30">
        <f t="shared" si="1"/>
        <v>800</v>
      </c>
    </row>
    <row r="26" spans="3:8" ht="18" customHeight="1">
      <c r="C26" s="47" t="s">
        <v>97</v>
      </c>
      <c r="D26" s="31">
        <v>500</v>
      </c>
      <c r="E26" s="31">
        <v>0</v>
      </c>
      <c r="F26" s="31">
        <v>0</v>
      </c>
      <c r="G26" s="31">
        <v>300</v>
      </c>
      <c r="H26" s="30">
        <f t="shared" si="1"/>
        <v>800</v>
      </c>
    </row>
    <row r="27" spans="3:8" ht="18" customHeight="1">
      <c r="C27" s="47" t="s">
        <v>98</v>
      </c>
      <c r="D27" s="31">
        <v>500</v>
      </c>
      <c r="E27" s="31">
        <v>0</v>
      </c>
      <c r="F27" s="31">
        <v>0</v>
      </c>
      <c r="G27" s="31">
        <v>300</v>
      </c>
      <c r="H27" s="30">
        <f t="shared" si="1"/>
        <v>800</v>
      </c>
    </row>
    <row r="28" spans="3:8" ht="18" customHeight="1" thickBot="1">
      <c r="C28" s="47"/>
      <c r="D28" s="45"/>
      <c r="E28" s="45"/>
      <c r="F28" s="45"/>
      <c r="G28" s="45"/>
      <c r="H28" s="30">
        <f t="shared" si="1"/>
        <v>0</v>
      </c>
    </row>
    <row r="29" spans="3:8" ht="18" customHeight="1" thickBot="1">
      <c r="C29" s="35" t="s">
        <v>8</v>
      </c>
      <c r="D29" s="36">
        <f>SUM(D18:D28)</f>
        <v>8500</v>
      </c>
      <c r="E29" s="36">
        <f>SUM(E18:E28)</f>
        <v>3500</v>
      </c>
      <c r="F29" s="36">
        <f>SUM(F18:F28)</f>
        <v>1400</v>
      </c>
      <c r="G29" s="36">
        <f>SUM(G18:G28)</f>
        <v>3000</v>
      </c>
      <c r="H29" s="37">
        <f t="shared" si="1"/>
        <v>16400</v>
      </c>
    </row>
    <row r="30" spans="3:8">
      <c r="C30" s="1" t="s">
        <v>154</v>
      </c>
    </row>
    <row r="31" spans="3:8">
      <c r="C31" s="118" t="s">
        <v>273</v>
      </c>
    </row>
  </sheetData>
  <phoneticPr fontId="1"/>
  <pageMargins left="0.7" right="0.7"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621703-82A8-4924-8989-39491B541CEC}">
  <sheetPr>
    <tabColor rgb="FFFFFF00"/>
  </sheetPr>
  <dimension ref="A1"/>
  <sheetViews>
    <sheetView workbookViewId="0">
      <selection activeCell="H26" sqref="H26"/>
    </sheetView>
  </sheetViews>
  <sheetFormatPr defaultRowHeight="18.75"/>
  <sheetData/>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09FC95-CD5E-4AA1-B4E2-F3FC2D6B4043}">
  <sheetPr>
    <tabColor rgb="FFFFFF00"/>
  </sheetPr>
  <dimension ref="A1:J47"/>
  <sheetViews>
    <sheetView topLeftCell="A18" zoomScale="70" zoomScaleNormal="70" workbookViewId="0">
      <selection activeCell="F26" sqref="F26"/>
    </sheetView>
  </sheetViews>
  <sheetFormatPr defaultRowHeight="15.75"/>
  <cols>
    <col min="1" max="1" width="4" style="1" bestFit="1" customWidth="1"/>
    <col min="2" max="2" width="22.125" style="1" customWidth="1"/>
    <col min="3" max="7" width="15.625" style="1" customWidth="1"/>
    <col min="8" max="8" width="5" style="1" hidden="1" customWidth="1"/>
    <col min="9" max="9" width="9.5" style="1" hidden="1" customWidth="1"/>
    <col min="10" max="10" width="53.125" style="1" hidden="1" customWidth="1"/>
    <col min="11" max="11" width="0" style="1" hidden="1" customWidth="1"/>
    <col min="12" max="16384" width="9" style="1"/>
  </cols>
  <sheetData>
    <row r="1" spans="1:10" s="66" customFormat="1" ht="19.5">
      <c r="B1" s="67" t="s">
        <v>189</v>
      </c>
      <c r="I1" s="68"/>
      <c r="J1" s="66" t="s">
        <v>32</v>
      </c>
    </row>
    <row r="2" spans="1:10" ht="16.5" thickBot="1"/>
    <row r="3" spans="1:10" ht="23.25" customHeight="1" thickBot="1">
      <c r="B3" s="10" t="s">
        <v>81</v>
      </c>
      <c r="C3" s="65">
        <f>①調査票!C3</f>
        <v>0</v>
      </c>
      <c r="D3" s="21"/>
      <c r="I3" s="53"/>
      <c r="J3" s="1" t="s">
        <v>140</v>
      </c>
    </row>
    <row r="4" spans="1:10" ht="23.25" customHeight="1" thickBot="1">
      <c r="B4" s="51" t="s">
        <v>82</v>
      </c>
      <c r="C4" s="86">
        <f>①調査票!C4</f>
        <v>0</v>
      </c>
      <c r="D4" s="21"/>
    </row>
    <row r="5" spans="1:10" ht="23.25" customHeight="1" thickBot="1">
      <c r="B5" s="10" t="s">
        <v>119</v>
      </c>
      <c r="C5" s="65">
        <f>①調査票!C5</f>
        <v>0</v>
      </c>
      <c r="D5" s="87">
        <f>①調査票!D5</f>
        <v>0</v>
      </c>
    </row>
    <row r="6" spans="1:10" ht="23.25" customHeight="1">
      <c r="B6" s="14"/>
      <c r="C6" s="13"/>
    </row>
    <row r="7" spans="1:10">
      <c r="B7" s="14"/>
      <c r="C7" s="13"/>
    </row>
    <row r="8" spans="1:10">
      <c r="G8" s="15" t="s">
        <v>83</v>
      </c>
    </row>
    <row r="9" spans="1:10" ht="31.5">
      <c r="B9" s="5"/>
      <c r="C9" s="6" t="s">
        <v>4</v>
      </c>
      <c r="D9" s="6" t="s">
        <v>5</v>
      </c>
      <c r="E9" s="6" t="s">
        <v>6</v>
      </c>
      <c r="F9" s="6" t="s">
        <v>7</v>
      </c>
      <c r="G9" s="6" t="s">
        <v>8</v>
      </c>
      <c r="H9" s="3"/>
      <c r="I9" s="4" t="s">
        <v>27</v>
      </c>
      <c r="J9" s="6" t="s">
        <v>26</v>
      </c>
    </row>
    <row r="10" spans="1:10" ht="24" customHeight="1">
      <c r="A10" s="21">
        <v>1</v>
      </c>
      <c r="B10" s="22" t="s">
        <v>2</v>
      </c>
      <c r="C10" s="18">
        <f>①調査票!C10</f>
        <v>0</v>
      </c>
      <c r="D10" s="18">
        <f>①調査票!D10</f>
        <v>0</v>
      </c>
      <c r="E10" s="18">
        <f>①調査票!E10</f>
        <v>0</v>
      </c>
      <c r="F10" s="18">
        <f>①調査票!F10</f>
        <v>0</v>
      </c>
      <c r="G10" s="18">
        <f>①調査票!G10</f>
        <v>0</v>
      </c>
      <c r="H10" s="23"/>
      <c r="I10" s="24" t="s">
        <v>28</v>
      </c>
      <c r="J10" s="2"/>
    </row>
    <row r="11" spans="1:10" ht="24" customHeight="1">
      <c r="A11" s="21">
        <v>2</v>
      </c>
      <c r="B11" s="22" t="s">
        <v>3</v>
      </c>
      <c r="C11" s="18" t="e">
        <f>①調査票!C11/$C$10*10</f>
        <v>#DIV/0!</v>
      </c>
      <c r="D11" s="18" t="e">
        <f>①調査票!D11/$D$10*10</f>
        <v>#DIV/0!</v>
      </c>
      <c r="E11" s="18" t="e">
        <f>①調査票!E11/$E$10*10</f>
        <v>#DIV/0!</v>
      </c>
      <c r="F11" s="18" t="e">
        <f>①調査票!F11/$F$10*10</f>
        <v>#DIV/0!</v>
      </c>
      <c r="G11" s="18" t="e">
        <f>①調査票!G11/$G$10*10</f>
        <v>#DIV/0!</v>
      </c>
      <c r="H11" s="23"/>
      <c r="I11" s="24" t="s">
        <v>28</v>
      </c>
      <c r="J11" s="2"/>
    </row>
    <row r="12" spans="1:10" ht="24" customHeight="1">
      <c r="A12" s="21">
        <v>3</v>
      </c>
      <c r="B12" s="25" t="s">
        <v>0</v>
      </c>
      <c r="C12" s="26" t="e">
        <f>C13+C14</f>
        <v>#DIV/0!</v>
      </c>
      <c r="D12" s="26" t="e">
        <f t="shared" ref="D12:F12" si="0">D13+D14</f>
        <v>#DIV/0!</v>
      </c>
      <c r="E12" s="26" t="e">
        <f t="shared" si="0"/>
        <v>#DIV/0!</v>
      </c>
      <c r="F12" s="26" t="e">
        <f t="shared" si="0"/>
        <v>#DIV/0!</v>
      </c>
      <c r="G12" s="26" t="e">
        <f>G13+G14</f>
        <v>#DIV/0!</v>
      </c>
      <c r="H12" s="23"/>
      <c r="I12" s="24" t="s">
        <v>28</v>
      </c>
      <c r="J12" s="2"/>
    </row>
    <row r="13" spans="1:10" ht="24" customHeight="1">
      <c r="A13" s="21">
        <v>4</v>
      </c>
      <c r="B13" s="27" t="s">
        <v>1</v>
      </c>
      <c r="C13" s="18" t="e">
        <f>①調査票!C13/$C$10*10</f>
        <v>#DIV/0!</v>
      </c>
      <c r="D13" s="18" t="e">
        <f>①調査票!D13/$D$10*10</f>
        <v>#DIV/0!</v>
      </c>
      <c r="E13" s="18" t="e">
        <f>①調査票!E13/$E$10*10</f>
        <v>#DIV/0!</v>
      </c>
      <c r="F13" s="18" t="e">
        <f>①調査票!F13/$F$10*10</f>
        <v>#DIV/0!</v>
      </c>
      <c r="G13" s="18" t="e">
        <f>①調査票!G13/$G$10*10</f>
        <v>#DIV/0!</v>
      </c>
      <c r="H13" s="23"/>
      <c r="I13" s="24" t="s">
        <v>28</v>
      </c>
      <c r="J13" s="2"/>
    </row>
    <row r="14" spans="1:10" ht="24" customHeight="1">
      <c r="A14" s="21">
        <v>5</v>
      </c>
      <c r="B14" s="27" t="s">
        <v>25</v>
      </c>
      <c r="C14" s="18" t="e">
        <f>①調査票!C14/$C$10*10</f>
        <v>#DIV/0!</v>
      </c>
      <c r="D14" s="18" t="e">
        <f>①調査票!D14/$D$10*10</f>
        <v>#DIV/0!</v>
      </c>
      <c r="E14" s="18" t="e">
        <f>①調査票!E14/$E$10*10</f>
        <v>#DIV/0!</v>
      </c>
      <c r="F14" s="18" t="e">
        <f>①調査票!F14/$F$10*10</f>
        <v>#DIV/0!</v>
      </c>
      <c r="G14" s="18" t="e">
        <f>①調査票!G14/$G$10*10</f>
        <v>#DIV/0!</v>
      </c>
      <c r="H14" s="23"/>
      <c r="I14" s="24" t="s">
        <v>28</v>
      </c>
      <c r="J14" s="2"/>
    </row>
    <row r="15" spans="1:10" ht="24" customHeight="1">
      <c r="A15" s="21">
        <v>6</v>
      </c>
      <c r="B15" s="27" t="s">
        <v>136</v>
      </c>
      <c r="C15" s="18" t="e">
        <f>①調査票!C15/$C$10*10</f>
        <v>#DIV/0!</v>
      </c>
      <c r="D15" s="18" t="e">
        <f>①調査票!D15/$D$10*10</f>
        <v>#DIV/0!</v>
      </c>
      <c r="E15" s="18" t="e">
        <f>①調査票!E15/$E$10*10</f>
        <v>#DIV/0!</v>
      </c>
      <c r="F15" s="18" t="e">
        <f>①調査票!F15/$F$10*10</f>
        <v>#DIV/0!</v>
      </c>
      <c r="G15" s="18" t="e">
        <f>①調査票!G15/$G$10*10</f>
        <v>#DIV/0!</v>
      </c>
      <c r="H15" s="23"/>
      <c r="I15" s="24"/>
      <c r="J15" s="2"/>
    </row>
    <row r="16" spans="1:10" ht="24" customHeight="1">
      <c r="A16" s="21">
        <v>7</v>
      </c>
      <c r="B16" s="27" t="s">
        <v>138</v>
      </c>
      <c r="C16" s="18" t="e">
        <f>①調査票!C16/$C$10*10</f>
        <v>#DIV/0!</v>
      </c>
      <c r="D16" s="18" t="e">
        <f>①調査票!D16/$D$10*10</f>
        <v>#DIV/0!</v>
      </c>
      <c r="E16" s="18" t="e">
        <f>①調査票!E16/$E$10*10</f>
        <v>#DIV/0!</v>
      </c>
      <c r="F16" s="18" t="e">
        <f>①調査票!F16/$F$10*10</f>
        <v>#DIV/0!</v>
      </c>
      <c r="G16" s="18" t="e">
        <f>①調査票!G16/$G$10*10</f>
        <v>#DIV/0!</v>
      </c>
      <c r="H16" s="23"/>
      <c r="I16" s="24"/>
      <c r="J16" s="2"/>
    </row>
    <row r="17" spans="1:10" ht="24" customHeight="1">
      <c r="A17" s="21">
        <v>8</v>
      </c>
      <c r="B17" s="27" t="s">
        <v>137</v>
      </c>
      <c r="C17" s="18" t="e">
        <f>①調査票!C17/$C$10*10</f>
        <v>#DIV/0!</v>
      </c>
      <c r="D17" s="18" t="e">
        <f>①調査票!D17/$D$10*10</f>
        <v>#DIV/0!</v>
      </c>
      <c r="E17" s="18" t="e">
        <f>①調査票!E17/$E$10*10</f>
        <v>#DIV/0!</v>
      </c>
      <c r="F17" s="18" t="e">
        <f>①調査票!F17/$F$10*10</f>
        <v>#DIV/0!</v>
      </c>
      <c r="G17" s="18" t="e">
        <f>①調査票!G17/$G$10*10</f>
        <v>#DIV/0!</v>
      </c>
      <c r="H17" s="23"/>
      <c r="I17" s="24"/>
      <c r="J17" s="2"/>
    </row>
    <row r="18" spans="1:10" ht="24" customHeight="1">
      <c r="A18" s="21">
        <v>9</v>
      </c>
      <c r="B18" s="25" t="s">
        <v>157</v>
      </c>
      <c r="C18" s="26" t="e">
        <f>C19+C32</f>
        <v>#DIV/0!</v>
      </c>
      <c r="D18" s="26" t="e">
        <f t="shared" ref="D18:G18" si="1">D19+D32</f>
        <v>#DIV/0!</v>
      </c>
      <c r="E18" s="26" t="e">
        <f t="shared" si="1"/>
        <v>#DIV/0!</v>
      </c>
      <c r="F18" s="26" t="e">
        <f t="shared" si="1"/>
        <v>#DIV/0!</v>
      </c>
      <c r="G18" s="26" t="e">
        <f t="shared" si="1"/>
        <v>#DIV/0!</v>
      </c>
      <c r="H18" s="23"/>
      <c r="I18" s="24" t="s">
        <v>28</v>
      </c>
      <c r="J18" s="2"/>
    </row>
    <row r="19" spans="1:10" ht="24" customHeight="1">
      <c r="A19" s="21">
        <v>10</v>
      </c>
      <c r="B19" s="25" t="s">
        <v>158</v>
      </c>
      <c r="C19" s="26" t="e">
        <f>SUM(C20:C31)</f>
        <v>#DIV/0!</v>
      </c>
      <c r="D19" s="26" t="e">
        <f t="shared" ref="D19:F19" si="2">SUM(D20:D31)</f>
        <v>#DIV/0!</v>
      </c>
      <c r="E19" s="26" t="e">
        <f t="shared" si="2"/>
        <v>#DIV/0!</v>
      </c>
      <c r="F19" s="26" t="e">
        <f t="shared" si="2"/>
        <v>#DIV/0!</v>
      </c>
      <c r="G19" s="26" t="e">
        <f>SUM(G20:G31)</f>
        <v>#DIV/0!</v>
      </c>
      <c r="H19" s="23"/>
      <c r="I19" s="24"/>
      <c r="J19" s="2"/>
    </row>
    <row r="20" spans="1:10" ht="24" customHeight="1">
      <c r="A20" s="21">
        <v>11</v>
      </c>
      <c r="B20" s="27" t="s">
        <v>9</v>
      </c>
      <c r="C20" s="18" t="e">
        <f>①調査票!C20/$C$10*10</f>
        <v>#DIV/0!</v>
      </c>
      <c r="D20" s="18" t="e">
        <f>①調査票!D20/$D$10*10</f>
        <v>#DIV/0!</v>
      </c>
      <c r="E20" s="18" t="e">
        <f>①調査票!E20/$E$10*10</f>
        <v>#DIV/0!</v>
      </c>
      <c r="F20" s="18" t="e">
        <f>①調査票!F20/$F$10*10</f>
        <v>#DIV/0!</v>
      </c>
      <c r="G20" s="18" t="e">
        <f>①調査票!G20/$G$10*10</f>
        <v>#DIV/0!</v>
      </c>
      <c r="H20" s="23"/>
      <c r="I20" s="28">
        <v>0.7</v>
      </c>
      <c r="J20" s="2"/>
    </row>
    <row r="21" spans="1:10" ht="24" customHeight="1">
      <c r="A21" s="21">
        <v>12</v>
      </c>
      <c r="B21" s="27" t="s">
        <v>10</v>
      </c>
      <c r="C21" s="18" t="e">
        <f>①調査票!C21/$C$10*10</f>
        <v>#DIV/0!</v>
      </c>
      <c r="D21" s="18" t="e">
        <f>①調査票!D21/$D$10*10</f>
        <v>#DIV/0!</v>
      </c>
      <c r="E21" s="18" t="e">
        <f>①調査票!E21/$E$10*10</f>
        <v>#DIV/0!</v>
      </c>
      <c r="F21" s="18" t="e">
        <f>①調査票!F21/$F$10*10</f>
        <v>#DIV/0!</v>
      </c>
      <c r="G21" s="18" t="e">
        <f>①調査票!G21/$G$10*10</f>
        <v>#DIV/0!</v>
      </c>
      <c r="H21" s="23"/>
      <c r="I21" s="28">
        <v>0.7</v>
      </c>
      <c r="J21" s="2"/>
    </row>
    <row r="22" spans="1:10" ht="24" customHeight="1">
      <c r="A22" s="21">
        <v>13</v>
      </c>
      <c r="B22" s="27" t="s">
        <v>12</v>
      </c>
      <c r="C22" s="18" t="e">
        <f>①調査票!C22/$C$10*10</f>
        <v>#DIV/0!</v>
      </c>
      <c r="D22" s="18" t="e">
        <f>①調査票!D22/$D$10*10</f>
        <v>#DIV/0!</v>
      </c>
      <c r="E22" s="18" t="e">
        <f>①調査票!E22/$E$10*10</f>
        <v>#DIV/0!</v>
      </c>
      <c r="F22" s="18" t="e">
        <f>①調査票!F22/$F$10*10</f>
        <v>#DIV/0!</v>
      </c>
      <c r="G22" s="18" t="e">
        <f>①調査票!G22/$G$10*10</f>
        <v>#DIV/0!</v>
      </c>
      <c r="H22" s="23"/>
      <c r="I22" s="28">
        <v>0.7</v>
      </c>
      <c r="J22" s="2"/>
    </row>
    <row r="23" spans="1:10" ht="24" customHeight="1">
      <c r="A23" s="21">
        <v>14</v>
      </c>
      <c r="B23" s="27" t="s">
        <v>13</v>
      </c>
      <c r="C23" s="18" t="e">
        <f>①調査票!C23/$C$10*10</f>
        <v>#DIV/0!</v>
      </c>
      <c r="D23" s="18" t="e">
        <f>①調査票!D23/$D$10*10</f>
        <v>#DIV/0!</v>
      </c>
      <c r="E23" s="18" t="e">
        <f>①調査票!E23/$E$10*10</f>
        <v>#DIV/0!</v>
      </c>
      <c r="F23" s="18" t="e">
        <f>①調査票!F23/$F$10*10</f>
        <v>#DIV/0!</v>
      </c>
      <c r="G23" s="18" t="e">
        <f>①調査票!G23/$G$10*10</f>
        <v>#DIV/0!</v>
      </c>
      <c r="H23" s="23"/>
      <c r="I23" s="28">
        <v>0.7</v>
      </c>
      <c r="J23" s="2"/>
    </row>
    <row r="24" spans="1:10" ht="24" customHeight="1">
      <c r="A24" s="21">
        <v>15</v>
      </c>
      <c r="B24" s="27" t="s">
        <v>159</v>
      </c>
      <c r="C24" s="18" t="e">
        <f>①調査票!C24/$C$10*10</f>
        <v>#DIV/0!</v>
      </c>
      <c r="D24" s="18" t="e">
        <f>①調査票!D24/$D$10*10</f>
        <v>#DIV/0!</v>
      </c>
      <c r="E24" s="18" t="e">
        <f>①調査票!E24/$E$10*10</f>
        <v>#DIV/0!</v>
      </c>
      <c r="F24" s="18" t="e">
        <f>①調査票!F24/$F$10*10</f>
        <v>#DIV/0!</v>
      </c>
      <c r="G24" s="18" t="e">
        <f>①調査票!G24/$G$10*10</f>
        <v>#DIV/0!</v>
      </c>
      <c r="H24" s="23"/>
      <c r="I24" s="24" t="s">
        <v>163</v>
      </c>
      <c r="J24" s="16"/>
    </row>
    <row r="25" spans="1:10" ht="24" customHeight="1">
      <c r="A25" s="21">
        <v>16</v>
      </c>
      <c r="B25" s="27" t="s">
        <v>18</v>
      </c>
      <c r="C25" s="18" t="e">
        <f>①調査票!C25/$C$10*10</f>
        <v>#DIV/0!</v>
      </c>
      <c r="D25" s="18" t="e">
        <f>①調査票!D25/$D$10*10</f>
        <v>#DIV/0!</v>
      </c>
      <c r="E25" s="18" t="e">
        <f>①調査票!E25/$E$10*10</f>
        <v>#DIV/0!</v>
      </c>
      <c r="F25" s="18" t="e">
        <f>①調査票!F25/$F$10*10</f>
        <v>#DIV/0!</v>
      </c>
      <c r="G25" s="18" t="e">
        <f>①調査票!G25/$G$10*10</f>
        <v>#DIV/0!</v>
      </c>
      <c r="H25" s="23"/>
      <c r="I25" s="28">
        <v>0.7</v>
      </c>
      <c r="J25" s="16"/>
    </row>
    <row r="26" spans="1:10" ht="24" customHeight="1">
      <c r="A26" s="21">
        <v>17</v>
      </c>
      <c r="B26" s="27" t="s">
        <v>177</v>
      </c>
      <c r="C26" s="18" t="e">
        <f>①調査票!C26/$C$10*10</f>
        <v>#DIV/0!</v>
      </c>
      <c r="D26" s="18" t="e">
        <f>①調査票!D26/$D$10*10</f>
        <v>#DIV/0!</v>
      </c>
      <c r="E26" s="18" t="e">
        <f>①調査票!E26/$E$10*10</f>
        <v>#DIV/0!</v>
      </c>
      <c r="F26" s="18" t="e">
        <f>①調査票!F26/$F$10*10</f>
        <v>#DIV/0!</v>
      </c>
      <c r="G26" s="18" t="e">
        <f>①調査票!G26/$G$10*10</f>
        <v>#DIV/0!</v>
      </c>
      <c r="H26" s="23"/>
      <c r="I26" s="28">
        <v>0.7</v>
      </c>
      <c r="J26" s="2"/>
    </row>
    <row r="27" spans="1:10" ht="24" customHeight="1">
      <c r="A27" s="21">
        <v>18</v>
      </c>
      <c r="B27" s="27" t="s">
        <v>121</v>
      </c>
      <c r="C27" s="18" t="e">
        <f>①調査票!C27/$C$10*10</f>
        <v>#DIV/0!</v>
      </c>
      <c r="D27" s="18" t="e">
        <f>①調査票!D27/$D$10*10</f>
        <v>#DIV/0!</v>
      </c>
      <c r="E27" s="18" t="e">
        <f>①調査票!E27/$E$10*10</f>
        <v>#DIV/0!</v>
      </c>
      <c r="F27" s="18" t="e">
        <f>①調査票!F27/$F$10*10</f>
        <v>#DIV/0!</v>
      </c>
      <c r="G27" s="18" t="e">
        <f>①調査票!G27/$G$10*10</f>
        <v>#DIV/0!</v>
      </c>
      <c r="H27" s="23"/>
      <c r="I27" s="28">
        <v>0.7</v>
      </c>
      <c r="J27" s="2"/>
    </row>
    <row r="28" spans="1:10" ht="24" customHeight="1">
      <c r="A28" s="21">
        <v>19</v>
      </c>
      <c r="B28" s="27" t="s">
        <v>160</v>
      </c>
      <c r="C28" s="18" t="e">
        <f>①調査票!C28/$C$10*10</f>
        <v>#DIV/0!</v>
      </c>
      <c r="D28" s="18" t="e">
        <f>①調査票!D28/$D$10*10</f>
        <v>#DIV/0!</v>
      </c>
      <c r="E28" s="18" t="e">
        <f>①調査票!E28/$E$10*10</f>
        <v>#DIV/0!</v>
      </c>
      <c r="F28" s="18" t="e">
        <f>①調査票!F28/$F$10*10</f>
        <v>#DIV/0!</v>
      </c>
      <c r="G28" s="18" t="e">
        <f>①調査票!G28/$G$10*10</f>
        <v>#DIV/0!</v>
      </c>
      <c r="H28" s="23"/>
      <c r="I28" s="24" t="s">
        <v>163</v>
      </c>
      <c r="J28" s="2"/>
    </row>
    <row r="29" spans="1:10" ht="24" customHeight="1">
      <c r="A29" s="21">
        <v>20</v>
      </c>
      <c r="B29" s="27" t="s">
        <v>178</v>
      </c>
      <c r="C29" s="18" t="e">
        <f>①調査票!C29/$C$10*10</f>
        <v>#DIV/0!</v>
      </c>
      <c r="D29" s="18" t="e">
        <f>①調査票!D29/$D$10*10</f>
        <v>#DIV/0!</v>
      </c>
      <c r="E29" s="18" t="e">
        <f>①調査票!E29/$E$10*10</f>
        <v>#DIV/0!</v>
      </c>
      <c r="F29" s="18" t="e">
        <f>①調査票!F29/$F$10*10</f>
        <v>#DIV/0!</v>
      </c>
      <c r="G29" s="18" t="e">
        <f>①調査票!G29/$G$10*10</f>
        <v>#DIV/0!</v>
      </c>
      <c r="H29" s="23"/>
      <c r="I29" s="28">
        <v>0.7</v>
      </c>
      <c r="J29" s="2"/>
    </row>
    <row r="30" spans="1:10" ht="24" customHeight="1">
      <c r="A30" s="21">
        <v>21</v>
      </c>
      <c r="B30" s="27" t="s">
        <v>179</v>
      </c>
      <c r="C30" s="18" t="e">
        <f>①調査票!C30/$C$10*10</f>
        <v>#DIV/0!</v>
      </c>
      <c r="D30" s="18" t="e">
        <f>①調査票!D30/$D$10*10</f>
        <v>#DIV/0!</v>
      </c>
      <c r="E30" s="18" t="e">
        <f>①調査票!E30/$E$10*10</f>
        <v>#DIV/0!</v>
      </c>
      <c r="F30" s="18" t="e">
        <f>①調査票!F30/$F$10*10</f>
        <v>#DIV/0!</v>
      </c>
      <c r="G30" s="18" t="e">
        <f>①調査票!G30/$G$10*10</f>
        <v>#DIV/0!</v>
      </c>
      <c r="H30" s="23"/>
      <c r="I30" s="28">
        <v>0.7</v>
      </c>
      <c r="J30" s="2"/>
    </row>
    <row r="31" spans="1:10" ht="24" customHeight="1">
      <c r="A31" s="21">
        <v>22</v>
      </c>
      <c r="B31" s="27" t="s">
        <v>24</v>
      </c>
      <c r="C31" s="18" t="e">
        <f>①調査票!C31/$C$10*10</f>
        <v>#DIV/0!</v>
      </c>
      <c r="D31" s="18" t="e">
        <f>①調査票!D31/$D$10*10</f>
        <v>#DIV/0!</v>
      </c>
      <c r="E31" s="18" t="e">
        <f>①調査票!E31/$E$10*10</f>
        <v>#DIV/0!</v>
      </c>
      <c r="F31" s="18" t="e">
        <f>①調査票!F31/$F$10*10</f>
        <v>#DIV/0!</v>
      </c>
      <c r="G31" s="18" t="e">
        <f>①調査票!G31/$G$10*10</f>
        <v>#DIV/0!</v>
      </c>
      <c r="H31" s="23"/>
      <c r="I31" s="28">
        <v>0.7</v>
      </c>
      <c r="J31" s="2"/>
    </row>
    <row r="32" spans="1:10" ht="24" customHeight="1">
      <c r="A32" s="21">
        <v>23</v>
      </c>
      <c r="B32" s="25" t="s">
        <v>161</v>
      </c>
      <c r="C32" s="26" t="e">
        <f>SUM(C33:C47)</f>
        <v>#DIV/0!</v>
      </c>
      <c r="D32" s="26" t="e">
        <f>SUM(D33:D47)</f>
        <v>#DIV/0!</v>
      </c>
      <c r="E32" s="26" t="e">
        <f>SUM(E33:E47)</f>
        <v>#DIV/0!</v>
      </c>
      <c r="F32" s="26" t="e">
        <f>SUM(F33:F47)</f>
        <v>#DIV/0!</v>
      </c>
      <c r="G32" s="26" t="e">
        <f>SUM(G33:G47)</f>
        <v>#DIV/0!</v>
      </c>
      <c r="H32" s="23"/>
      <c r="I32" s="28"/>
      <c r="J32" s="2"/>
    </row>
    <row r="33" spans="1:10" ht="24" customHeight="1">
      <c r="A33" s="21">
        <v>24</v>
      </c>
      <c r="B33" s="27" t="s">
        <v>159</v>
      </c>
      <c r="C33" s="18" t="e">
        <f>①調査票!C33/$C$10*10</f>
        <v>#DIV/0!</v>
      </c>
      <c r="D33" s="18" t="e">
        <f>①調査票!D33/$D$10*10</f>
        <v>#DIV/0!</v>
      </c>
      <c r="E33" s="18" t="e">
        <f>①調査票!E33/$E$10*10</f>
        <v>#DIV/0!</v>
      </c>
      <c r="F33" s="18" t="e">
        <f>①調査票!F33/$F$10*10</f>
        <v>#DIV/0!</v>
      </c>
      <c r="G33" s="18" t="e">
        <f>①調査票!G33/$G$10*10</f>
        <v>#DIV/0!</v>
      </c>
      <c r="H33" s="23"/>
      <c r="I33" s="24" t="s">
        <v>163</v>
      </c>
      <c r="J33" s="2"/>
    </row>
    <row r="34" spans="1:10" ht="24" customHeight="1">
      <c r="A34" s="21">
        <v>25</v>
      </c>
      <c r="B34" s="27" t="s">
        <v>162</v>
      </c>
      <c r="C34" s="18" t="e">
        <f>①調査票!C34/$C$10*10</f>
        <v>#DIV/0!</v>
      </c>
      <c r="D34" s="18" t="e">
        <f>①調査票!D34/$D$10*10</f>
        <v>#DIV/0!</v>
      </c>
      <c r="E34" s="18" t="e">
        <f>①調査票!E34/$E$10*10</f>
        <v>#DIV/0!</v>
      </c>
      <c r="F34" s="18" t="e">
        <f>①調査票!F34/$F$10*10</f>
        <v>#DIV/0!</v>
      </c>
      <c r="G34" s="18" t="e">
        <f>①調査票!G34/$G$10*10</f>
        <v>#DIV/0!</v>
      </c>
      <c r="H34" s="23"/>
      <c r="I34" s="24" t="s">
        <v>163</v>
      </c>
      <c r="J34" s="2"/>
    </row>
    <row r="35" spans="1:10" ht="24" customHeight="1">
      <c r="A35" s="21">
        <v>26</v>
      </c>
      <c r="B35" s="27" t="s">
        <v>11</v>
      </c>
      <c r="C35" s="18" t="e">
        <f>①調査票!C35/$C$10*10</f>
        <v>#DIV/0!</v>
      </c>
      <c r="D35" s="18" t="e">
        <f>①調査票!D35/$D$10*10</f>
        <v>#DIV/0!</v>
      </c>
      <c r="E35" s="18" t="e">
        <f>①調査票!E35/$E$10*10</f>
        <v>#DIV/0!</v>
      </c>
      <c r="F35" s="18" t="e">
        <f>①調査票!F35/$F$10*10</f>
        <v>#DIV/0!</v>
      </c>
      <c r="G35" s="18" t="e">
        <f>①調査票!G35/$G$10*10</f>
        <v>#DIV/0!</v>
      </c>
      <c r="H35" s="23"/>
      <c r="I35" s="28">
        <v>0.7</v>
      </c>
      <c r="J35" s="2"/>
    </row>
    <row r="36" spans="1:10" ht="24" customHeight="1">
      <c r="A36" s="21">
        <v>27</v>
      </c>
      <c r="B36" s="27" t="s">
        <v>15</v>
      </c>
      <c r="C36" s="18" t="e">
        <f>①調査票!C36/$C$10*10</f>
        <v>#DIV/0!</v>
      </c>
      <c r="D36" s="18" t="e">
        <f>①調査票!D36/$D$10*10</f>
        <v>#DIV/0!</v>
      </c>
      <c r="E36" s="18" t="e">
        <f>①調査票!E36/$E$10*10</f>
        <v>#DIV/0!</v>
      </c>
      <c r="F36" s="18" t="e">
        <f>①調査票!F36/$F$10*10</f>
        <v>#DIV/0!</v>
      </c>
      <c r="G36" s="18" t="e">
        <f>①調査票!G36/$G$10*10</f>
        <v>#DIV/0!</v>
      </c>
      <c r="H36" s="23"/>
      <c r="I36" s="28">
        <v>0.7</v>
      </c>
      <c r="J36" s="2"/>
    </row>
    <row r="37" spans="1:10" ht="24" customHeight="1">
      <c r="A37" s="21">
        <v>28</v>
      </c>
      <c r="B37" s="27" t="s">
        <v>14</v>
      </c>
      <c r="C37" s="18" t="e">
        <f>①調査票!C37/$C$10*10</f>
        <v>#DIV/0!</v>
      </c>
      <c r="D37" s="18" t="e">
        <f>①調査票!D37/$D$10*10</f>
        <v>#DIV/0!</v>
      </c>
      <c r="E37" s="18" t="e">
        <f>①調査票!E37/$E$10*10</f>
        <v>#DIV/0!</v>
      </c>
      <c r="F37" s="18" t="e">
        <f>①調査票!F37/$F$10*10</f>
        <v>#DIV/0!</v>
      </c>
      <c r="G37" s="18" t="e">
        <f>①調査票!G37/$G$10*10</f>
        <v>#DIV/0!</v>
      </c>
      <c r="H37" s="23"/>
      <c r="I37" s="28">
        <v>0.7</v>
      </c>
      <c r="J37" s="2"/>
    </row>
    <row r="38" spans="1:10" ht="24" customHeight="1">
      <c r="A38" s="21">
        <v>29</v>
      </c>
      <c r="B38" s="27" t="s">
        <v>16</v>
      </c>
      <c r="C38" s="18" t="e">
        <f>①調査票!C38/$C$10*10</f>
        <v>#DIV/0!</v>
      </c>
      <c r="D38" s="18" t="e">
        <f>①調査票!D38/$D$10*10</f>
        <v>#DIV/0!</v>
      </c>
      <c r="E38" s="18" t="e">
        <f>①調査票!E38/$E$10*10</f>
        <v>#DIV/0!</v>
      </c>
      <c r="F38" s="18" t="e">
        <f>①調査票!F38/$F$10*10</f>
        <v>#DIV/0!</v>
      </c>
      <c r="G38" s="18" t="e">
        <f>①調査票!G38/$G$10*10</f>
        <v>#DIV/0!</v>
      </c>
      <c r="H38" s="23"/>
      <c r="I38" s="28">
        <v>0.7</v>
      </c>
      <c r="J38" s="2"/>
    </row>
    <row r="39" spans="1:10" ht="24" customHeight="1">
      <c r="A39" s="21">
        <v>30</v>
      </c>
      <c r="B39" s="27" t="s">
        <v>17</v>
      </c>
      <c r="C39" s="18" t="e">
        <f>①調査票!C39/$C$10*10</f>
        <v>#DIV/0!</v>
      </c>
      <c r="D39" s="18" t="e">
        <f>①調査票!D39/$D$10*10</f>
        <v>#DIV/0!</v>
      </c>
      <c r="E39" s="18" t="e">
        <f>①調査票!E39/$E$10*10</f>
        <v>#DIV/0!</v>
      </c>
      <c r="F39" s="18" t="e">
        <f>①調査票!F39/$F$10*10</f>
        <v>#DIV/0!</v>
      </c>
      <c r="G39" s="18" t="e">
        <f>①調査票!G39/$G$10*10</f>
        <v>#DIV/0!</v>
      </c>
      <c r="H39" s="23"/>
      <c r="I39" s="20">
        <v>0.7</v>
      </c>
      <c r="J39" s="2"/>
    </row>
    <row r="40" spans="1:10" ht="24" customHeight="1">
      <c r="A40" s="21">
        <v>31</v>
      </c>
      <c r="B40" s="27" t="s">
        <v>18</v>
      </c>
      <c r="C40" s="18" t="e">
        <f>①調査票!C40/$C$10*10</f>
        <v>#DIV/0!</v>
      </c>
      <c r="D40" s="18" t="e">
        <f>①調査票!D40/$D$10*10</f>
        <v>#DIV/0!</v>
      </c>
      <c r="E40" s="18" t="e">
        <f>①調査票!E40/$E$10*10</f>
        <v>#DIV/0!</v>
      </c>
      <c r="F40" s="18" t="e">
        <f>①調査票!F40/$F$10*10</f>
        <v>#DIV/0!</v>
      </c>
      <c r="G40" s="18" t="e">
        <f>①調査票!G40/$G$10*10</f>
        <v>#DIV/0!</v>
      </c>
      <c r="H40" s="23"/>
      <c r="I40" s="20">
        <v>0.7</v>
      </c>
      <c r="J40" s="16"/>
    </row>
    <row r="41" spans="1:10" ht="24" customHeight="1">
      <c r="A41" s="21">
        <v>32</v>
      </c>
      <c r="B41" s="27" t="s">
        <v>19</v>
      </c>
      <c r="C41" s="18" t="e">
        <f>①調査票!C41/$C$10*10</f>
        <v>#DIV/0!</v>
      </c>
      <c r="D41" s="18" t="e">
        <f>①調査票!D41/$D$10*10</f>
        <v>#DIV/0!</v>
      </c>
      <c r="E41" s="18" t="e">
        <f>①調査票!E41/$E$10*10</f>
        <v>#DIV/0!</v>
      </c>
      <c r="F41" s="18" t="e">
        <f>①調査票!F41/$F$10*10</f>
        <v>#DIV/0!</v>
      </c>
      <c r="G41" s="18" t="e">
        <f>①調査票!G41/$G$10*10</f>
        <v>#DIV/0!</v>
      </c>
      <c r="H41" s="23"/>
      <c r="I41" s="28">
        <v>0.7</v>
      </c>
      <c r="J41" s="2"/>
    </row>
    <row r="42" spans="1:10" ht="24" customHeight="1">
      <c r="A42" s="21">
        <v>33</v>
      </c>
      <c r="B42" s="27" t="s">
        <v>20</v>
      </c>
      <c r="C42" s="18" t="e">
        <f>①調査票!C42/$C$10*10</f>
        <v>#DIV/0!</v>
      </c>
      <c r="D42" s="18" t="e">
        <f>①調査票!D42/$D$10*10</f>
        <v>#DIV/0!</v>
      </c>
      <c r="E42" s="18" t="e">
        <f>①調査票!E42/$E$10*10</f>
        <v>#DIV/0!</v>
      </c>
      <c r="F42" s="18" t="e">
        <f>①調査票!F42/$F$10*10</f>
        <v>#DIV/0!</v>
      </c>
      <c r="G42" s="18" t="e">
        <f>①調査票!G42/$G$10*10</f>
        <v>#DIV/0!</v>
      </c>
      <c r="H42" s="23"/>
      <c r="I42" s="24" t="s">
        <v>28</v>
      </c>
      <c r="J42" s="2"/>
    </row>
    <row r="43" spans="1:10" ht="24" customHeight="1">
      <c r="A43" s="21">
        <v>34</v>
      </c>
      <c r="B43" s="27" t="s">
        <v>180</v>
      </c>
      <c r="C43" s="18" t="e">
        <f>①調査票!C43/$C$10*10</f>
        <v>#DIV/0!</v>
      </c>
      <c r="D43" s="18" t="e">
        <f>①調査票!D43/$D$10*10</f>
        <v>#DIV/0!</v>
      </c>
      <c r="E43" s="18" t="e">
        <f>①調査票!E43/$E$10*10</f>
        <v>#DIV/0!</v>
      </c>
      <c r="F43" s="18" t="e">
        <f>①調査票!F43/$F$10*10</f>
        <v>#DIV/0!</v>
      </c>
      <c r="G43" s="18" t="e">
        <f>①調査票!G43/$G$10*10</f>
        <v>#DIV/0!</v>
      </c>
      <c r="H43" s="23"/>
      <c r="I43" s="28">
        <v>0.7</v>
      </c>
      <c r="J43" s="2"/>
    </row>
    <row r="44" spans="1:10" ht="24" customHeight="1">
      <c r="A44" s="21">
        <v>35</v>
      </c>
      <c r="B44" s="27" t="s">
        <v>21</v>
      </c>
      <c r="C44" s="18" t="e">
        <f>①調査票!C44/$C$10*10</f>
        <v>#DIV/0!</v>
      </c>
      <c r="D44" s="18" t="e">
        <f>①調査票!D44/$D$10*10</f>
        <v>#DIV/0!</v>
      </c>
      <c r="E44" s="18" t="e">
        <f>①調査票!E44/$E$10*10</f>
        <v>#DIV/0!</v>
      </c>
      <c r="F44" s="18" t="e">
        <f>①調査票!F44/$F$10*10</f>
        <v>#DIV/0!</v>
      </c>
      <c r="G44" s="18" t="e">
        <f>①調査票!G44/$G$10*10</f>
        <v>#DIV/0!</v>
      </c>
      <c r="H44" s="23"/>
      <c r="I44" s="28">
        <v>0.7</v>
      </c>
      <c r="J44" s="2"/>
    </row>
    <row r="45" spans="1:10" ht="24" customHeight="1">
      <c r="A45" s="21">
        <v>36</v>
      </c>
      <c r="B45" s="27" t="s">
        <v>22</v>
      </c>
      <c r="C45" s="18" t="e">
        <f>①調査票!C45/$C$10*10</f>
        <v>#DIV/0!</v>
      </c>
      <c r="D45" s="18" t="e">
        <f>①調査票!D45/$D$10*10</f>
        <v>#DIV/0!</v>
      </c>
      <c r="E45" s="18" t="e">
        <f>①調査票!E45/$E$10*10</f>
        <v>#DIV/0!</v>
      </c>
      <c r="F45" s="18" t="e">
        <f>①調査票!F45/$F$10*10</f>
        <v>#DIV/0!</v>
      </c>
      <c r="G45" s="18" t="e">
        <f>①調査票!G45/$G$10*10</f>
        <v>#DIV/0!</v>
      </c>
      <c r="H45" s="23"/>
      <c r="I45" s="24" t="s">
        <v>28</v>
      </c>
      <c r="J45" s="2"/>
    </row>
    <row r="46" spans="1:10" ht="24" customHeight="1">
      <c r="A46" s="21">
        <v>37</v>
      </c>
      <c r="B46" s="27" t="s">
        <v>23</v>
      </c>
      <c r="C46" s="18" t="e">
        <f>①調査票!C46/$C$10*10</f>
        <v>#DIV/0!</v>
      </c>
      <c r="D46" s="18" t="e">
        <f>①調査票!D46/$D$10*10</f>
        <v>#DIV/0!</v>
      </c>
      <c r="E46" s="18" t="e">
        <f>①調査票!E46/$E$10*10</f>
        <v>#DIV/0!</v>
      </c>
      <c r="F46" s="18" t="e">
        <f>①調査票!F46/$F$10*10</f>
        <v>#DIV/0!</v>
      </c>
      <c r="G46" s="18" t="e">
        <f>①調査票!G46/$G$10*10</f>
        <v>#DIV/0!</v>
      </c>
      <c r="H46" s="23"/>
      <c r="I46" s="24" t="s">
        <v>28</v>
      </c>
      <c r="J46" s="2"/>
    </row>
    <row r="47" spans="1:10" ht="24" customHeight="1">
      <c r="A47" s="21">
        <v>38</v>
      </c>
      <c r="B47" s="27" t="s">
        <v>24</v>
      </c>
      <c r="C47" s="18" t="e">
        <f>①調査票!C47/$C$10*10</f>
        <v>#DIV/0!</v>
      </c>
      <c r="D47" s="18" t="e">
        <f>①調査票!D47/$D$10*10</f>
        <v>#DIV/0!</v>
      </c>
      <c r="E47" s="18" t="e">
        <f>①調査票!E47/$E$10*10</f>
        <v>#DIV/0!</v>
      </c>
      <c r="F47" s="18" t="e">
        <f>①調査票!F47/$F$10*10</f>
        <v>#DIV/0!</v>
      </c>
      <c r="G47" s="18" t="e">
        <f>①調査票!G47/$G$10*10</f>
        <v>#DIV/0!</v>
      </c>
      <c r="H47" s="23"/>
      <c r="I47" s="24" t="s">
        <v>28</v>
      </c>
      <c r="J47" s="2"/>
    </row>
  </sheetData>
  <phoneticPr fontId="1"/>
  <pageMargins left="0.7" right="0.7" top="0.75" bottom="0.75" header="0.3" footer="0.3"/>
  <pageSetup paperSize="9" scale="6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8E9FBD-DE5A-409F-8E7F-092CC59EADC6}">
  <sheetPr>
    <tabColor rgb="FFFFFF00"/>
  </sheetPr>
  <dimension ref="A1:J47"/>
  <sheetViews>
    <sheetView topLeftCell="A24" zoomScale="85" zoomScaleNormal="85" workbookViewId="0">
      <selection activeCell="A2" sqref="A2"/>
    </sheetView>
  </sheetViews>
  <sheetFormatPr defaultRowHeight="15.75"/>
  <cols>
    <col min="1" max="1" width="4" style="1" bestFit="1" customWidth="1"/>
    <col min="2" max="2" width="22.125" style="1" customWidth="1"/>
    <col min="3" max="7" width="15.625" style="1" customWidth="1"/>
    <col min="8" max="8" width="5" style="1" hidden="1" customWidth="1"/>
    <col min="9" max="9" width="13.25" style="1" hidden="1" customWidth="1"/>
    <col min="10" max="10" width="9" style="1" hidden="1" customWidth="1"/>
    <col min="11" max="16384" width="9" style="1"/>
  </cols>
  <sheetData>
    <row r="1" spans="1:9" ht="19.5">
      <c r="B1" s="67" t="s">
        <v>190</v>
      </c>
    </row>
    <row r="3" spans="1:9" hidden="1">
      <c r="B3" s="1" t="s">
        <v>142</v>
      </c>
    </row>
    <row r="4" spans="1:9" hidden="1">
      <c r="B4" s="1" t="s">
        <v>147</v>
      </c>
    </row>
    <row r="5" spans="1:9" hidden="1">
      <c r="B5" s="1" t="s">
        <v>146</v>
      </c>
    </row>
    <row r="6" spans="1:9" hidden="1">
      <c r="B6" s="14"/>
      <c r="C6" s="13"/>
    </row>
    <row r="7" spans="1:9" hidden="1">
      <c r="B7" s="14"/>
      <c r="C7" s="13"/>
    </row>
    <row r="8" spans="1:9">
      <c r="G8" s="15" t="s">
        <v>83</v>
      </c>
    </row>
    <row r="9" spans="1:9" ht="24" customHeight="1">
      <c r="B9" s="5"/>
      <c r="C9" s="6" t="s">
        <v>143</v>
      </c>
      <c r="D9" s="6" t="s">
        <v>144</v>
      </c>
      <c r="E9" s="6" t="s">
        <v>145</v>
      </c>
      <c r="F9" s="6" t="s">
        <v>7</v>
      </c>
      <c r="G9" s="6" t="s">
        <v>141</v>
      </c>
      <c r="H9" s="3"/>
      <c r="I9" s="6" t="s">
        <v>113</v>
      </c>
    </row>
    <row r="10" spans="1:9" ht="24" customHeight="1">
      <c r="A10" s="21">
        <v>1</v>
      </c>
      <c r="B10" s="22" t="str">
        <f>①調査票!B10</f>
        <v>作付面積(a)</v>
      </c>
      <c r="C10" s="18">
        <f>'②調査票【水稲詳細情報】 '!C10</f>
        <v>0</v>
      </c>
      <c r="D10" s="18">
        <f>'②調査票【水稲詳細情報】 '!D10</f>
        <v>0</v>
      </c>
      <c r="E10" s="18">
        <f>'②調査票【水稲詳細情報】 '!E10</f>
        <v>0</v>
      </c>
      <c r="F10" s="18">
        <f>'②調査票【水稲詳細情報】 '!F10</f>
        <v>0</v>
      </c>
      <c r="G10" s="18">
        <f>'②調査票【水稲詳細情報】 '!G10</f>
        <v>0</v>
      </c>
      <c r="H10" s="23"/>
      <c r="I10" s="2"/>
    </row>
    <row r="11" spans="1:9" ht="24" customHeight="1">
      <c r="A11" s="21">
        <v>2</v>
      </c>
      <c r="B11" s="22" t="str">
        <f>①調査票!B11</f>
        <v>収量(kg)</v>
      </c>
      <c r="C11" s="18" t="e">
        <f>'②調査票【水稲詳細情報】 '!C11/$C$10*10</f>
        <v>#DIV/0!</v>
      </c>
      <c r="D11" s="18" t="e">
        <f>'②調査票【水稲詳細情報】 '!D11/$D$10*10</f>
        <v>#DIV/0!</v>
      </c>
      <c r="E11" s="18" t="e">
        <f>'②調査票【水稲詳細情報】 '!E11/$E$10*10</f>
        <v>#DIV/0!</v>
      </c>
      <c r="F11" s="18" t="e">
        <f>'②調査票【水稲詳細情報】 '!F11/$F$10*10</f>
        <v>#DIV/0!</v>
      </c>
      <c r="G11" s="18" t="e">
        <f>'②調査票【水稲詳細情報】 '!G11/$G$10*10</f>
        <v>#DIV/0!</v>
      </c>
      <c r="H11" s="23"/>
      <c r="I11" s="2"/>
    </row>
    <row r="12" spans="1:9" ht="24" customHeight="1">
      <c r="A12" s="21">
        <v>3</v>
      </c>
      <c r="B12" s="25" t="str">
        <f>①調査票!B12</f>
        <v>経常収益</v>
      </c>
      <c r="C12" s="26" t="e">
        <f>C13+C14</f>
        <v>#DIV/0!</v>
      </c>
      <c r="D12" s="26" t="e">
        <f t="shared" ref="D12:F12" si="0">D13+D14</f>
        <v>#DIV/0!</v>
      </c>
      <c r="E12" s="26" t="e">
        <f t="shared" si="0"/>
        <v>#DIV/0!</v>
      </c>
      <c r="F12" s="26" t="e">
        <f t="shared" si="0"/>
        <v>#DIV/0!</v>
      </c>
      <c r="G12" s="26" t="e">
        <f>'②調査票【水稲詳細情報】 '!G12/$G$10*10</f>
        <v>#DIV/0!</v>
      </c>
      <c r="H12" s="23"/>
      <c r="I12" s="2"/>
    </row>
    <row r="13" spans="1:9" ht="24" customHeight="1">
      <c r="A13" s="21">
        <v>4</v>
      </c>
      <c r="B13" s="27" t="str">
        <f>①調査票!B13</f>
        <v>　売上高</v>
      </c>
      <c r="C13" s="18" t="e">
        <f>'②調査票【水稲詳細情報】 '!C13/$C$10*10</f>
        <v>#DIV/0!</v>
      </c>
      <c r="D13" s="18" t="e">
        <f>'②調査票【水稲詳細情報】 '!D13/$D$10*10</f>
        <v>#DIV/0!</v>
      </c>
      <c r="E13" s="18" t="e">
        <f>'②調査票【水稲詳細情報】 '!E13/$E$10*10</f>
        <v>#DIV/0!</v>
      </c>
      <c r="F13" s="18" t="e">
        <f>'②調査票【水稲詳細情報】 '!F13/$F$10*10</f>
        <v>#DIV/0!</v>
      </c>
      <c r="G13" s="18" t="e">
        <f>'②調査票【水稲詳細情報】 '!G13/$G$10*10</f>
        <v>#DIV/0!</v>
      </c>
      <c r="H13" s="23"/>
      <c r="I13" s="2"/>
    </row>
    <row r="14" spans="1:9" ht="24" customHeight="1">
      <c r="A14" s="21">
        <v>5</v>
      </c>
      <c r="B14" s="27" t="str">
        <f>①調査票!B14</f>
        <v>　雑収入</v>
      </c>
      <c r="C14" s="18" t="e">
        <f>'②調査票【水稲詳細情報】 '!C14/$C$10*10</f>
        <v>#DIV/0!</v>
      </c>
      <c r="D14" s="18" t="e">
        <f>'②調査票【水稲詳細情報】 '!D14/$D$10*10</f>
        <v>#DIV/0!</v>
      </c>
      <c r="E14" s="18" t="e">
        <f>'②調査票【水稲詳細情報】 '!E14/$E$10*10</f>
        <v>#DIV/0!</v>
      </c>
      <c r="F14" s="18" t="e">
        <f>'②調査票【水稲詳細情報】 '!F14/$F$10*10</f>
        <v>#DIV/0!</v>
      </c>
      <c r="G14" s="18" t="e">
        <f>'②調査票【水稲詳細情報】 '!G14/$G$10*10</f>
        <v>#DIV/0!</v>
      </c>
      <c r="H14" s="23"/>
      <c r="I14" s="2"/>
    </row>
    <row r="15" spans="1:9" ht="24" customHeight="1">
      <c r="A15" s="21">
        <v>6</v>
      </c>
      <c r="B15" s="27" t="str">
        <f>①調査票!B15</f>
        <v>　　水田活用交付金</v>
      </c>
      <c r="C15" s="18" t="e">
        <f>'②調査票【水稲詳細情報】 '!C15/$C$10*10</f>
        <v>#DIV/0!</v>
      </c>
      <c r="D15" s="18" t="e">
        <f>'②調査票【水稲詳細情報】 '!D15/$D$10*10</f>
        <v>#DIV/0!</v>
      </c>
      <c r="E15" s="18" t="e">
        <f>'②調査票【水稲詳細情報】 '!E15/$E$10*10</f>
        <v>#DIV/0!</v>
      </c>
      <c r="F15" s="18" t="e">
        <f>'②調査票【水稲詳細情報】 '!F15/$F$10*10</f>
        <v>#DIV/0!</v>
      </c>
      <c r="G15" s="18" t="e">
        <f>'②調査票【水稲詳細情報】 '!G15/$G$10*10</f>
        <v>#DIV/0!</v>
      </c>
      <c r="H15" s="23"/>
      <c r="I15" s="2"/>
    </row>
    <row r="16" spans="1:9" ht="24" customHeight="1">
      <c r="A16" s="21">
        <v>7</v>
      </c>
      <c r="B16" s="27" t="str">
        <f>①調査票!B16</f>
        <v>　　畑作物直接交付金</v>
      </c>
      <c r="C16" s="18" t="e">
        <f>'②調査票【水稲詳細情報】 '!C16/$C$10*10</f>
        <v>#DIV/0!</v>
      </c>
      <c r="D16" s="18" t="e">
        <f>'②調査票【水稲詳細情報】 '!D16/$D$10*10</f>
        <v>#DIV/0!</v>
      </c>
      <c r="E16" s="18" t="e">
        <f>'②調査票【水稲詳細情報】 '!E16/$E$10*10</f>
        <v>#DIV/0!</v>
      </c>
      <c r="F16" s="18" t="e">
        <f>'②調査票【水稲詳細情報】 '!F16/$F$10*10</f>
        <v>#DIV/0!</v>
      </c>
      <c r="G16" s="18" t="e">
        <f>'②調査票【水稲詳細情報】 '!G16/$G$10*10</f>
        <v>#DIV/0!</v>
      </c>
      <c r="H16" s="23"/>
      <c r="I16" s="2"/>
    </row>
    <row r="17" spans="1:10" ht="24" customHeight="1">
      <c r="A17" s="21">
        <v>8</v>
      </c>
      <c r="B17" s="27" t="str">
        <f>①調査票!B17</f>
        <v>　　その他</v>
      </c>
      <c r="C17" s="18" t="e">
        <f>'②調査票【水稲詳細情報】 '!C17/$C$10*10</f>
        <v>#DIV/0!</v>
      </c>
      <c r="D17" s="18" t="e">
        <f>'②調査票【水稲詳細情報】 '!D17/$D$10*10</f>
        <v>#DIV/0!</v>
      </c>
      <c r="E17" s="18" t="e">
        <f>'②調査票【水稲詳細情報】 '!E17/$E$10*10</f>
        <v>#DIV/0!</v>
      </c>
      <c r="F17" s="18" t="e">
        <f>'②調査票【水稲詳細情報】 '!F17/$F$10*10</f>
        <v>#DIV/0!</v>
      </c>
      <c r="G17" s="18" t="e">
        <f>'②調査票【水稲詳細情報】 '!G17/$G$10*10</f>
        <v>#DIV/0!</v>
      </c>
      <c r="H17" s="23"/>
      <c r="I17" s="2"/>
    </row>
    <row r="18" spans="1:10" ht="24" customHeight="1">
      <c r="A18" s="21">
        <v>9</v>
      </c>
      <c r="B18" s="25" t="str">
        <f>①調査票!B18</f>
        <v>費用(①＋②)</v>
      </c>
      <c r="C18" s="26" t="e">
        <f>C19+C32</f>
        <v>#DIV/0!</v>
      </c>
      <c r="D18" s="26" t="e">
        <f t="shared" ref="D18:G18" si="1">D19+D32</f>
        <v>#DIV/0!</v>
      </c>
      <c r="E18" s="26" t="e">
        <f t="shared" si="1"/>
        <v>#DIV/0!</v>
      </c>
      <c r="F18" s="26" t="e">
        <f t="shared" si="1"/>
        <v>#DIV/0!</v>
      </c>
      <c r="G18" s="26" t="e">
        <f t="shared" si="1"/>
        <v>#DIV/0!</v>
      </c>
      <c r="H18" s="23"/>
      <c r="I18" s="2"/>
    </row>
    <row r="19" spans="1:10" ht="24" customHeight="1">
      <c r="A19" s="21">
        <v>10</v>
      </c>
      <c r="B19" s="25" t="str">
        <f>①調査票!B19</f>
        <v>生産原価（①）</v>
      </c>
      <c r="C19" s="26" t="e">
        <f>SUM(C20:C31)</f>
        <v>#DIV/0!</v>
      </c>
      <c r="D19" s="26" t="e">
        <f t="shared" ref="D19:F19" si="2">SUM(D20:D31)</f>
        <v>#DIV/0!</v>
      </c>
      <c r="E19" s="26" t="e">
        <f t="shared" si="2"/>
        <v>#DIV/0!</v>
      </c>
      <c r="F19" s="26" t="e">
        <f t="shared" si="2"/>
        <v>#DIV/0!</v>
      </c>
      <c r="G19" s="26" t="e">
        <f>SUM(G20:G31)</f>
        <v>#DIV/0!</v>
      </c>
      <c r="H19" s="23"/>
      <c r="I19" s="2"/>
    </row>
    <row r="20" spans="1:10" ht="24" customHeight="1">
      <c r="A20" s="21">
        <v>11</v>
      </c>
      <c r="B20" s="27" t="str">
        <f>①調査票!B20</f>
        <v>　種苗費</v>
      </c>
      <c r="C20" s="18" t="e">
        <f>'②調査票【水稲詳細情報】 '!C20/$C$10*10</f>
        <v>#DIV/0!</v>
      </c>
      <c r="D20" s="18" t="e">
        <f>'②調査票【水稲詳細情報】 '!D20/$D$10*10</f>
        <v>#DIV/0!</v>
      </c>
      <c r="E20" s="18" t="e">
        <f>'②調査票【水稲詳細情報】 '!E20/$E$10*10</f>
        <v>#DIV/0!</v>
      </c>
      <c r="F20" s="18" t="e">
        <f>'②調査票【水稲詳細情報】 '!F20/$F$10*10</f>
        <v>#DIV/0!</v>
      </c>
      <c r="G20" s="18" t="e">
        <f>'②調査票【水稲詳細情報】 '!G20/$G$10*10</f>
        <v>#DIV/0!</v>
      </c>
      <c r="H20" s="23"/>
      <c r="I20" s="2" t="s">
        <v>29</v>
      </c>
    </row>
    <row r="21" spans="1:10" ht="24" customHeight="1">
      <c r="A21" s="21">
        <v>12</v>
      </c>
      <c r="B21" s="27" t="str">
        <f>①調査票!B21</f>
        <v>　肥料費</v>
      </c>
      <c r="C21" s="18" t="e">
        <f>'②調査票【水稲詳細情報】 '!C21/$C$10*10</f>
        <v>#DIV/0!</v>
      </c>
      <c r="D21" s="18" t="e">
        <f>'②調査票【水稲詳細情報】 '!D21/$D$10*10</f>
        <v>#DIV/0!</v>
      </c>
      <c r="E21" s="18" t="e">
        <f>'②調査票【水稲詳細情報】 '!E21/$E$10*10</f>
        <v>#DIV/0!</v>
      </c>
      <c r="F21" s="18" t="e">
        <f>'②調査票【水稲詳細情報】 '!F21/$F$10*10</f>
        <v>#DIV/0!</v>
      </c>
      <c r="G21" s="18" t="e">
        <f>'②調査票【水稲詳細情報】 '!G21/$G$10*10</f>
        <v>#DIV/0!</v>
      </c>
      <c r="H21" s="23"/>
      <c r="I21" s="2" t="s">
        <v>29</v>
      </c>
    </row>
    <row r="22" spans="1:10" ht="24" customHeight="1">
      <c r="A22" s="21">
        <v>13</v>
      </c>
      <c r="B22" s="27" t="str">
        <f>①調査票!B22</f>
        <v>　農薬衛生費</v>
      </c>
      <c r="C22" s="18" t="e">
        <f>'②調査票【水稲詳細情報】 '!C22/$C$10*10</f>
        <v>#DIV/0!</v>
      </c>
      <c r="D22" s="18" t="e">
        <f>'②調査票【水稲詳細情報】 '!D22/$D$10*10</f>
        <v>#DIV/0!</v>
      </c>
      <c r="E22" s="18" t="e">
        <f>'②調査票【水稲詳細情報】 '!E22/$E$10*10</f>
        <v>#DIV/0!</v>
      </c>
      <c r="F22" s="18" t="e">
        <f>'②調査票【水稲詳細情報】 '!F22/$F$10*10</f>
        <v>#DIV/0!</v>
      </c>
      <c r="G22" s="18" t="e">
        <f>'②調査票【水稲詳細情報】 '!G22/$G$10*10</f>
        <v>#DIV/0!</v>
      </c>
      <c r="H22" s="23"/>
      <c r="I22" s="2" t="s">
        <v>29</v>
      </c>
    </row>
    <row r="23" spans="1:10" ht="24" customHeight="1">
      <c r="A23" s="21">
        <v>14</v>
      </c>
      <c r="B23" s="27" t="str">
        <f>①調査票!B23</f>
        <v>　諸材料費</v>
      </c>
      <c r="C23" s="18" t="e">
        <f>'②調査票【水稲詳細情報】 '!C23/$C$10*10</f>
        <v>#DIV/0!</v>
      </c>
      <c r="D23" s="18" t="e">
        <f>'②調査票【水稲詳細情報】 '!D23/$D$10*10</f>
        <v>#DIV/0!</v>
      </c>
      <c r="E23" s="18" t="e">
        <f>'②調査票【水稲詳細情報】 '!E23/$E$10*10</f>
        <v>#DIV/0!</v>
      </c>
      <c r="F23" s="18" t="e">
        <f>'②調査票【水稲詳細情報】 '!F23/$F$10*10</f>
        <v>#DIV/0!</v>
      </c>
      <c r="G23" s="18" t="e">
        <f>'②調査票【水稲詳細情報】 '!G23/$G$10*10</f>
        <v>#DIV/0!</v>
      </c>
      <c r="H23" s="23"/>
      <c r="I23" s="2" t="s">
        <v>29</v>
      </c>
    </row>
    <row r="24" spans="1:10" ht="24" customHeight="1">
      <c r="A24" s="21">
        <v>15</v>
      </c>
      <c r="B24" s="27" t="str">
        <f>①調査票!B24</f>
        <v>　労務費</v>
      </c>
      <c r="C24" s="18" t="e">
        <f>'②調査票【水稲詳細情報】 '!C24/$C$10*10</f>
        <v>#DIV/0!</v>
      </c>
      <c r="D24" s="18" t="e">
        <f>'②調査票【水稲詳細情報】 '!D24/$D$10*10</f>
        <v>#DIV/0!</v>
      </c>
      <c r="E24" s="18" t="e">
        <f>'②調査票【水稲詳細情報】 '!E24/$E$10*10</f>
        <v>#DIV/0!</v>
      </c>
      <c r="F24" s="18" t="e">
        <f>'②調査票【水稲詳細情報】 '!F24/$F$10*10</f>
        <v>#DIV/0!</v>
      </c>
      <c r="G24" s="18" t="e">
        <f>'②調査票【水稲詳細情報】 '!G24/$G$10*10</f>
        <v>#DIV/0!</v>
      </c>
      <c r="H24" s="23"/>
      <c r="I24" s="2" t="s">
        <v>29</v>
      </c>
    </row>
    <row r="25" spans="1:10" ht="24" customHeight="1">
      <c r="A25" s="21">
        <v>16</v>
      </c>
      <c r="B25" s="27" t="str">
        <f>①調査票!B25</f>
        <v>　減価償却費</v>
      </c>
      <c r="C25" s="18" t="e">
        <f>'②調査票【水稲詳細情報】 '!C25/$C$10*10</f>
        <v>#DIV/0!</v>
      </c>
      <c r="D25" s="18" t="e">
        <f>'②調査票【水稲詳細情報】 '!D25/$D$10*10</f>
        <v>#DIV/0!</v>
      </c>
      <c r="E25" s="18" t="e">
        <f>'②調査票【水稲詳細情報】 '!E25/$E$10*10</f>
        <v>#DIV/0!</v>
      </c>
      <c r="F25" s="18" t="e">
        <f>'②調査票【水稲詳細情報】 '!F25/$F$10*10</f>
        <v>#DIV/0!</v>
      </c>
      <c r="G25" s="18" t="e">
        <f>'②調査票【水稲詳細情報】 '!G25/$G$10*10</f>
        <v>#DIV/0!</v>
      </c>
      <c r="H25" s="23"/>
      <c r="I25" s="2" t="s">
        <v>29</v>
      </c>
    </row>
    <row r="26" spans="1:10" ht="24" customHeight="1">
      <c r="A26" s="21">
        <v>17</v>
      </c>
      <c r="B26" s="27" t="s">
        <v>177</v>
      </c>
      <c r="C26" s="18" t="e">
        <f>'②調査票【水稲詳細情報】 '!C26/$C$10*10</f>
        <v>#DIV/0!</v>
      </c>
      <c r="D26" s="18" t="e">
        <f>'②調査票【水稲詳細情報】 '!D26/$D$10*10</f>
        <v>#DIV/0!</v>
      </c>
      <c r="E26" s="18" t="e">
        <f>'②調査票【水稲詳細情報】 '!E26/$E$10*10</f>
        <v>#DIV/0!</v>
      </c>
      <c r="F26" s="18" t="e">
        <f>'②調査票【水稲詳細情報】 '!F26/$F$10*10</f>
        <v>#DIV/0!</v>
      </c>
      <c r="G26" s="18" t="e">
        <f>'②調査票【水稲詳細情報】 '!G26/$G$10*10</f>
        <v>#DIV/0!</v>
      </c>
      <c r="H26" s="23"/>
      <c r="I26" s="2" t="s">
        <v>29</v>
      </c>
    </row>
    <row r="27" spans="1:10" ht="24" customHeight="1">
      <c r="A27" s="21">
        <v>18</v>
      </c>
      <c r="B27" s="27" t="str">
        <f>①調査票!B27</f>
        <v>　賃借料</v>
      </c>
      <c r="C27" s="18" t="e">
        <f>'②調査票【水稲詳細情報】 '!C27/$C$10*10</f>
        <v>#DIV/0!</v>
      </c>
      <c r="D27" s="18" t="e">
        <f>'②調査票【水稲詳細情報】 '!D27/$D$10*10</f>
        <v>#DIV/0!</v>
      </c>
      <c r="E27" s="18" t="e">
        <f>'②調査票【水稲詳細情報】 '!E27/$E$10*10</f>
        <v>#DIV/0!</v>
      </c>
      <c r="F27" s="18" t="e">
        <f>'②調査票【水稲詳細情報】 '!F27/$F$10*10</f>
        <v>#DIV/0!</v>
      </c>
      <c r="G27" s="18" t="e">
        <f>'②調査票【水稲詳細情報】 '!G27/$G$10*10</f>
        <v>#DIV/0!</v>
      </c>
      <c r="H27" s="23"/>
      <c r="I27" s="2" t="s">
        <v>29</v>
      </c>
    </row>
    <row r="28" spans="1:10" ht="24" customHeight="1">
      <c r="A28" s="21">
        <v>19</v>
      </c>
      <c r="B28" s="27" t="str">
        <f>①調査票!B28</f>
        <v>　仕入高（米）</v>
      </c>
      <c r="C28" s="18" t="e">
        <f>'②調査票【水稲詳細情報】 '!C28/$C$10*10</f>
        <v>#DIV/0!</v>
      </c>
      <c r="D28" s="18" t="e">
        <f>'②調査票【水稲詳細情報】 '!D28/$D$10*10</f>
        <v>#DIV/0!</v>
      </c>
      <c r="E28" s="18" t="e">
        <f>'②調査票【水稲詳細情報】 '!E28/$E$10*10</f>
        <v>#DIV/0!</v>
      </c>
      <c r="F28" s="18" t="e">
        <f>'②調査票【水稲詳細情報】 '!F28/$F$10*10</f>
        <v>#DIV/0!</v>
      </c>
      <c r="G28" s="18" t="e">
        <f>'②調査票【水稲詳細情報】 '!G28/$G$10*10</f>
        <v>#DIV/0!</v>
      </c>
      <c r="H28" s="23"/>
      <c r="I28" s="60" t="s">
        <v>176</v>
      </c>
      <c r="J28" s="59" t="s">
        <v>175</v>
      </c>
    </row>
    <row r="29" spans="1:10" ht="24" customHeight="1">
      <c r="A29" s="21">
        <v>20</v>
      </c>
      <c r="B29" s="27" t="s">
        <v>178</v>
      </c>
      <c r="C29" s="18" t="e">
        <f>'②調査票【水稲詳細情報】 '!C29/$C$10*10</f>
        <v>#DIV/0!</v>
      </c>
      <c r="D29" s="18" t="e">
        <f>'②調査票【水稲詳細情報】 '!D29/$D$10*10</f>
        <v>#DIV/0!</v>
      </c>
      <c r="E29" s="18" t="e">
        <f>'②調査票【水稲詳細情報】 '!E29/$E$10*10</f>
        <v>#DIV/0!</v>
      </c>
      <c r="F29" s="18" t="e">
        <f>'②調査票【水稲詳細情報】 '!F29/$F$10*10</f>
        <v>#DIV/0!</v>
      </c>
      <c r="G29" s="18" t="e">
        <f>'②調査票【水稲詳細情報】 '!G29/$G$10*10</f>
        <v>#DIV/0!</v>
      </c>
      <c r="H29" s="23"/>
      <c r="I29" s="2" t="s">
        <v>174</v>
      </c>
      <c r="J29" s="59"/>
    </row>
    <row r="30" spans="1:10" ht="24" customHeight="1">
      <c r="A30" s="21">
        <v>21</v>
      </c>
      <c r="B30" s="27" t="s">
        <v>179</v>
      </c>
      <c r="C30" s="18" t="e">
        <f>'②調査票【水稲詳細情報】 '!C30/$C$10*10</f>
        <v>#DIV/0!</v>
      </c>
      <c r="D30" s="18" t="e">
        <f>'②調査票【水稲詳細情報】 '!D30/$D$10*10</f>
        <v>#DIV/0!</v>
      </c>
      <c r="E30" s="18" t="e">
        <f>'②調査票【水稲詳細情報】 '!E30/$E$10*10</f>
        <v>#DIV/0!</v>
      </c>
      <c r="F30" s="18" t="e">
        <f>'②調査票【水稲詳細情報】 '!F30/$F$10*10</f>
        <v>#DIV/0!</v>
      </c>
      <c r="G30" s="18" t="e">
        <f>'②調査票【水稲詳細情報】 '!G30/$G$10*10</f>
        <v>#DIV/0!</v>
      </c>
      <c r="H30" s="23"/>
      <c r="I30" s="2" t="s">
        <v>174</v>
      </c>
    </row>
    <row r="31" spans="1:10" ht="24" customHeight="1">
      <c r="A31" s="21">
        <v>22</v>
      </c>
      <c r="B31" s="27" t="s">
        <v>24</v>
      </c>
      <c r="C31" s="18" t="e">
        <f>'②調査票【水稲詳細情報】 '!C31/$C$10*10</f>
        <v>#DIV/0!</v>
      </c>
      <c r="D31" s="18" t="e">
        <f>'②調査票【水稲詳細情報】 '!D31/$D$10*10</f>
        <v>#DIV/0!</v>
      </c>
      <c r="E31" s="18" t="e">
        <f>'②調査票【水稲詳細情報】 '!E31/$E$10*10</f>
        <v>#DIV/0!</v>
      </c>
      <c r="F31" s="18" t="e">
        <f>'②調査票【水稲詳細情報】 '!F31/$F$10*10</f>
        <v>#DIV/0!</v>
      </c>
      <c r="G31" s="18" t="e">
        <f>'②調査票【水稲詳細情報】 '!G31/$G$10*10</f>
        <v>#DIV/0!</v>
      </c>
      <c r="H31" s="23"/>
      <c r="I31" s="27" t="s">
        <v>29</v>
      </c>
    </row>
    <row r="32" spans="1:10" ht="24" customHeight="1">
      <c r="A32" s="21">
        <v>23</v>
      </c>
      <c r="B32" s="25" t="str">
        <f>①調査票!B32</f>
        <v>販管費（②）</v>
      </c>
      <c r="C32" s="26" t="e">
        <f>SUM(C33:C47)</f>
        <v>#DIV/0!</v>
      </c>
      <c r="D32" s="26" t="e">
        <f>SUM(D33:D47)</f>
        <v>#DIV/0!</v>
      </c>
      <c r="E32" s="26" t="e">
        <f>SUM(E33:E47)</f>
        <v>#DIV/0!</v>
      </c>
      <c r="F32" s="26" t="e">
        <f>SUM(F33:F47)</f>
        <v>#DIV/0!</v>
      </c>
      <c r="G32" s="26" t="e">
        <f>SUM(G33:G47)</f>
        <v>#DIV/0!</v>
      </c>
      <c r="H32" s="23"/>
      <c r="I32" s="2"/>
    </row>
    <row r="33" spans="1:9" ht="24" customHeight="1">
      <c r="A33" s="21">
        <v>24</v>
      </c>
      <c r="B33" s="57" t="str">
        <f>①調査票!B33</f>
        <v>　労務費</v>
      </c>
      <c r="C33" s="58" t="e">
        <f>'②調査票【水稲詳細情報】 '!C33/$C$10*10</f>
        <v>#DIV/0!</v>
      </c>
      <c r="D33" s="58" t="e">
        <f>'②調査票【水稲詳細情報】 '!D33/$D$10*10</f>
        <v>#DIV/0!</v>
      </c>
      <c r="E33" s="58" t="e">
        <f>'②調査票【水稲詳細情報】 '!E33/$E$10*10</f>
        <v>#DIV/0!</v>
      </c>
      <c r="F33" s="58" t="e">
        <f>'②調査票【水稲詳細情報】 '!F33/$F$10*10</f>
        <v>#DIV/0!</v>
      </c>
      <c r="G33" s="58" t="e">
        <f>'②調査票【水稲詳細情報】 '!G33/$G$10*10</f>
        <v>#DIV/0!</v>
      </c>
      <c r="H33" s="23"/>
      <c r="I33" s="27" t="s">
        <v>29</v>
      </c>
    </row>
    <row r="34" spans="1:9" ht="24" customHeight="1">
      <c r="A34" s="21">
        <v>25</v>
      </c>
      <c r="B34" s="27" t="str">
        <f>①調査票!B34</f>
        <v>　役員報酬</v>
      </c>
      <c r="C34" s="58" t="e">
        <f>'②調査票【水稲詳細情報】 '!C34/$C$10*10</f>
        <v>#DIV/0!</v>
      </c>
      <c r="D34" s="58" t="e">
        <f>'②調査票【水稲詳細情報】 '!D34/$D$10*10</f>
        <v>#DIV/0!</v>
      </c>
      <c r="E34" s="58" t="e">
        <f>'②調査票【水稲詳細情報】 '!E34/$E$10*10</f>
        <v>#DIV/0!</v>
      </c>
      <c r="F34" s="58" t="e">
        <f>'②調査票【水稲詳細情報】 '!F34/$F$10*10</f>
        <v>#DIV/0!</v>
      </c>
      <c r="G34" s="58" t="e">
        <f>'②調査票【水稲詳細情報】 '!G34/$G$10*10</f>
        <v>#DIV/0!</v>
      </c>
      <c r="H34" s="23"/>
      <c r="I34" s="27" t="s">
        <v>29</v>
      </c>
    </row>
    <row r="35" spans="1:9" ht="24" customHeight="1">
      <c r="A35" s="21">
        <v>26</v>
      </c>
      <c r="B35" s="27" t="str">
        <f>①調査票!B35</f>
        <v>　農具費</v>
      </c>
      <c r="C35" s="58" t="e">
        <f>'②調査票【水稲詳細情報】 '!C35/$C$10*10</f>
        <v>#DIV/0!</v>
      </c>
      <c r="D35" s="58" t="e">
        <f>'②調査票【水稲詳細情報】 '!D35/$D$10*10</f>
        <v>#DIV/0!</v>
      </c>
      <c r="E35" s="58" t="e">
        <f>'②調査票【水稲詳細情報】 '!E35/$E$10*10</f>
        <v>#DIV/0!</v>
      </c>
      <c r="F35" s="58" t="e">
        <f>'②調査票【水稲詳細情報】 '!F35/$F$10*10</f>
        <v>#DIV/0!</v>
      </c>
      <c r="G35" s="58" t="e">
        <f>'②調査票【水稲詳細情報】 '!G35/$G$10*10</f>
        <v>#DIV/0!</v>
      </c>
      <c r="H35" s="23"/>
      <c r="I35" s="27" t="s">
        <v>29</v>
      </c>
    </row>
    <row r="36" spans="1:9" ht="24" customHeight="1">
      <c r="A36" s="21">
        <v>27</v>
      </c>
      <c r="B36" s="27" t="str">
        <f>①調査票!B36</f>
        <v>　修繕費</v>
      </c>
      <c r="C36" s="58" t="e">
        <f>'②調査票【水稲詳細情報】 '!C36/$C$10*10</f>
        <v>#DIV/0!</v>
      </c>
      <c r="D36" s="58" t="e">
        <f>'②調査票【水稲詳細情報】 '!D36/$D$10*10</f>
        <v>#DIV/0!</v>
      </c>
      <c r="E36" s="58" t="e">
        <f>'②調査票【水稲詳細情報】 '!E36/$E$10*10</f>
        <v>#DIV/0!</v>
      </c>
      <c r="F36" s="58" t="e">
        <f>'②調査票【水稲詳細情報】 '!F36/$F$10*10</f>
        <v>#DIV/0!</v>
      </c>
      <c r="G36" s="58" t="e">
        <f>'②調査票【水稲詳細情報】 '!G36/$G$10*10</f>
        <v>#DIV/0!</v>
      </c>
      <c r="H36" s="23"/>
      <c r="I36" s="2" t="s">
        <v>29</v>
      </c>
    </row>
    <row r="37" spans="1:9" ht="24" customHeight="1">
      <c r="A37" s="21">
        <v>28</v>
      </c>
      <c r="B37" s="27" t="str">
        <f>①調査票!B37</f>
        <v>　動力光熱費</v>
      </c>
      <c r="C37" s="58" t="e">
        <f>'②調査票【水稲詳細情報】 '!C37/$C$10*10</f>
        <v>#DIV/0!</v>
      </c>
      <c r="D37" s="58" t="e">
        <f>'②調査票【水稲詳細情報】 '!D37/$D$10*10</f>
        <v>#DIV/0!</v>
      </c>
      <c r="E37" s="58" t="e">
        <f>'②調査票【水稲詳細情報】 '!E37/$E$10*10</f>
        <v>#DIV/0!</v>
      </c>
      <c r="F37" s="58" t="e">
        <f>'②調査票【水稲詳細情報】 '!F37/$F$10*10</f>
        <v>#DIV/0!</v>
      </c>
      <c r="G37" s="58" t="e">
        <f>'②調査票【水稲詳細情報】 '!G37/$G$10*10</f>
        <v>#DIV/0!</v>
      </c>
      <c r="H37" s="23"/>
      <c r="I37" s="2" t="s">
        <v>29</v>
      </c>
    </row>
    <row r="38" spans="1:9" ht="24" customHeight="1">
      <c r="A38" s="21">
        <v>29</v>
      </c>
      <c r="B38" s="27" t="str">
        <f>①調査票!B38</f>
        <v>　作業用衣料費</v>
      </c>
      <c r="C38" s="58" t="e">
        <f>'②調査票【水稲詳細情報】 '!C38/$C$10*10</f>
        <v>#DIV/0!</v>
      </c>
      <c r="D38" s="58" t="e">
        <f>'②調査票【水稲詳細情報】 '!D38/$D$10*10</f>
        <v>#DIV/0!</v>
      </c>
      <c r="E38" s="58" t="e">
        <f>'②調査票【水稲詳細情報】 '!E38/$E$10*10</f>
        <v>#DIV/0!</v>
      </c>
      <c r="F38" s="58" t="e">
        <f>'②調査票【水稲詳細情報】 '!F38/$F$10*10</f>
        <v>#DIV/0!</v>
      </c>
      <c r="G38" s="58" t="e">
        <f>'②調査票【水稲詳細情報】 '!G38/$G$10*10</f>
        <v>#DIV/0!</v>
      </c>
      <c r="H38" s="23"/>
      <c r="I38" s="27" t="s">
        <v>29</v>
      </c>
    </row>
    <row r="39" spans="1:9" ht="24" customHeight="1">
      <c r="A39" s="21">
        <v>30</v>
      </c>
      <c r="B39" s="27" t="str">
        <f>①調査票!B39</f>
        <v>　農業共済掛金</v>
      </c>
      <c r="C39" s="58" t="e">
        <f>'②調査票【水稲詳細情報】 '!C39/$C$10*10</f>
        <v>#DIV/0!</v>
      </c>
      <c r="D39" s="58" t="e">
        <f>'②調査票【水稲詳細情報】 '!D39/$D$10*10</f>
        <v>#DIV/0!</v>
      </c>
      <c r="E39" s="58" t="e">
        <f>'②調査票【水稲詳細情報】 '!E39/$E$10*10</f>
        <v>#DIV/0!</v>
      </c>
      <c r="F39" s="58" t="e">
        <f>'②調査票【水稲詳細情報】 '!F39/$F$10*10</f>
        <v>#DIV/0!</v>
      </c>
      <c r="G39" s="58" t="e">
        <f>'②調査票【水稲詳細情報】 '!G39/$G$10*10</f>
        <v>#DIV/0!</v>
      </c>
      <c r="H39" s="23"/>
      <c r="I39" s="27" t="s">
        <v>29</v>
      </c>
    </row>
    <row r="40" spans="1:9" ht="24" customHeight="1">
      <c r="A40" s="21">
        <v>31</v>
      </c>
      <c r="B40" s="27" t="str">
        <f>①調査票!B40</f>
        <v>　減価償却費</v>
      </c>
      <c r="C40" s="58" t="e">
        <f>'②調査票【水稲詳細情報】 '!C40/$C$10*10</f>
        <v>#DIV/0!</v>
      </c>
      <c r="D40" s="58" t="e">
        <f>'②調査票【水稲詳細情報】 '!D40/$D$10*10</f>
        <v>#DIV/0!</v>
      </c>
      <c r="E40" s="58" t="e">
        <f>'②調査票【水稲詳細情報】 '!E40/$E$10*10</f>
        <v>#DIV/0!</v>
      </c>
      <c r="F40" s="58" t="e">
        <f>'②調査票【水稲詳細情報】 '!F40/$F$10*10</f>
        <v>#DIV/0!</v>
      </c>
      <c r="G40" s="58" t="e">
        <f>'②調査票【水稲詳細情報】 '!G40/$G$10*10</f>
        <v>#DIV/0!</v>
      </c>
      <c r="H40" s="23"/>
      <c r="I40" s="27" t="s">
        <v>29</v>
      </c>
    </row>
    <row r="41" spans="1:9" ht="24" customHeight="1">
      <c r="A41" s="21">
        <v>32</v>
      </c>
      <c r="B41" s="27" t="str">
        <f>①調査票!B41</f>
        <v>　荷造運賃手数料</v>
      </c>
      <c r="C41" s="58" t="e">
        <f>'②調査票【水稲詳細情報】 '!C41/$C$10*10</f>
        <v>#DIV/0!</v>
      </c>
      <c r="D41" s="58" t="e">
        <f>'②調査票【水稲詳細情報】 '!D41/$D$10*10</f>
        <v>#DIV/0!</v>
      </c>
      <c r="E41" s="58" t="e">
        <f>'②調査票【水稲詳細情報】 '!E41/$E$10*10</f>
        <v>#DIV/0!</v>
      </c>
      <c r="F41" s="58" t="e">
        <f>'②調査票【水稲詳細情報】 '!F41/$F$10*10</f>
        <v>#DIV/0!</v>
      </c>
      <c r="G41" s="58" t="e">
        <f>'②調査票【水稲詳細情報】 '!G41/$G$10*10</f>
        <v>#DIV/0!</v>
      </c>
      <c r="H41" s="23"/>
      <c r="I41" s="2" t="s">
        <v>174</v>
      </c>
    </row>
    <row r="42" spans="1:9" ht="24" customHeight="1">
      <c r="A42" s="21">
        <v>33</v>
      </c>
      <c r="B42" s="27" t="str">
        <f>①調査票!B42</f>
        <v>　利子割引料</v>
      </c>
      <c r="C42" s="58" t="e">
        <f>'②調査票【水稲詳細情報】 '!C42/$C$10*10</f>
        <v>#DIV/0!</v>
      </c>
      <c r="D42" s="58" t="e">
        <f>'②調査票【水稲詳細情報】 '!D42/$D$10*10</f>
        <v>#DIV/0!</v>
      </c>
      <c r="E42" s="58" t="e">
        <f>'②調査票【水稲詳細情報】 '!E42/$E$10*10</f>
        <v>#DIV/0!</v>
      </c>
      <c r="F42" s="58" t="e">
        <f>'②調査票【水稲詳細情報】 '!F42/$F$10*10</f>
        <v>#DIV/0!</v>
      </c>
      <c r="G42" s="58" t="e">
        <f>'②調査票【水稲詳細情報】 '!G42/$G$10*10</f>
        <v>#DIV/0!</v>
      </c>
      <c r="H42" s="23"/>
      <c r="I42" s="2" t="s">
        <v>31</v>
      </c>
    </row>
    <row r="43" spans="1:9" ht="24" customHeight="1">
      <c r="A43" s="21">
        <v>34</v>
      </c>
      <c r="B43" s="27" t="s">
        <v>180</v>
      </c>
      <c r="C43" s="58" t="e">
        <f>'②調査票【水稲詳細情報】 '!C43/$C$10*10</f>
        <v>#DIV/0!</v>
      </c>
      <c r="D43" s="58" t="e">
        <f>'②調査票【水稲詳細情報】 '!D43/$D$10*10</f>
        <v>#DIV/0!</v>
      </c>
      <c r="E43" s="58" t="e">
        <f>'②調査票【水稲詳細情報】 '!E43/$E$10*10</f>
        <v>#DIV/0!</v>
      </c>
      <c r="F43" s="58" t="e">
        <f>'②調査票【水稲詳細情報】 '!F43/$F$10*10</f>
        <v>#DIV/0!</v>
      </c>
      <c r="G43" s="58" t="e">
        <f>'②調査票【水稲詳細情報】 '!G43/$G$10*10</f>
        <v>#DIV/0!</v>
      </c>
      <c r="H43" s="23"/>
      <c r="I43" s="27" t="s">
        <v>29</v>
      </c>
    </row>
    <row r="44" spans="1:9" ht="24" customHeight="1">
      <c r="A44" s="21">
        <v>35</v>
      </c>
      <c r="B44" s="27" t="str">
        <f>①調査票!B44</f>
        <v>　土地改良費</v>
      </c>
      <c r="C44" s="58" t="e">
        <f>'②調査票【水稲詳細情報】 '!C44/$C$10*10</f>
        <v>#DIV/0!</v>
      </c>
      <c r="D44" s="58" t="e">
        <f>'②調査票【水稲詳細情報】 '!D44/$D$10*10</f>
        <v>#DIV/0!</v>
      </c>
      <c r="E44" s="58" t="e">
        <f>'②調査票【水稲詳細情報】 '!E44/$E$10*10</f>
        <v>#DIV/0!</v>
      </c>
      <c r="F44" s="58" t="e">
        <f>'②調査票【水稲詳細情報】 '!F44/$F$10*10</f>
        <v>#DIV/0!</v>
      </c>
      <c r="G44" s="58" t="e">
        <f>'②調査票【水稲詳細情報】 '!G44/$G$10*10</f>
        <v>#DIV/0!</v>
      </c>
      <c r="H44" s="23"/>
      <c r="I44" s="2" t="s">
        <v>31</v>
      </c>
    </row>
    <row r="45" spans="1:9" ht="24" customHeight="1">
      <c r="A45" s="21">
        <v>36</v>
      </c>
      <c r="B45" s="27" t="str">
        <f>①調査票!B45</f>
        <v>　租税公課</v>
      </c>
      <c r="C45" s="58" t="e">
        <f>'②調査票【水稲詳細情報】 '!C45/$C$10*10</f>
        <v>#DIV/0!</v>
      </c>
      <c r="D45" s="58" t="e">
        <f>'②調査票【水稲詳細情報】 '!D45/$D$10*10</f>
        <v>#DIV/0!</v>
      </c>
      <c r="E45" s="58" t="e">
        <f>'②調査票【水稲詳細情報】 '!E45/$E$10*10</f>
        <v>#DIV/0!</v>
      </c>
      <c r="F45" s="58" t="e">
        <f>'②調査票【水稲詳細情報】 '!F45/$F$10*10</f>
        <v>#DIV/0!</v>
      </c>
      <c r="G45" s="58" t="e">
        <f>'②調査票【水稲詳細情報】 '!G45/$G$10*10</f>
        <v>#DIV/0!</v>
      </c>
      <c r="H45" s="23"/>
      <c r="I45" s="2" t="s">
        <v>31</v>
      </c>
    </row>
    <row r="46" spans="1:9" ht="24" customHeight="1">
      <c r="A46" s="21">
        <v>37</v>
      </c>
      <c r="B46" s="27" t="str">
        <f>①調査票!B46</f>
        <v>　雑費</v>
      </c>
      <c r="C46" s="58" t="e">
        <f>'②調査票【水稲詳細情報】 '!C46/$C$10*10</f>
        <v>#DIV/0!</v>
      </c>
      <c r="D46" s="58" t="e">
        <f>'②調査票【水稲詳細情報】 '!D46/$D$10*10</f>
        <v>#DIV/0!</v>
      </c>
      <c r="E46" s="58" t="e">
        <f>'②調査票【水稲詳細情報】 '!E46/$E$10*10</f>
        <v>#DIV/0!</v>
      </c>
      <c r="F46" s="58" t="e">
        <f>'②調査票【水稲詳細情報】 '!F46/$F$10*10</f>
        <v>#DIV/0!</v>
      </c>
      <c r="G46" s="58" t="e">
        <f>'②調査票【水稲詳細情報】 '!G46/$G$10*10</f>
        <v>#DIV/0!</v>
      </c>
      <c r="H46" s="23"/>
      <c r="I46" s="2" t="s">
        <v>31</v>
      </c>
    </row>
    <row r="47" spans="1:9" ht="24" customHeight="1">
      <c r="A47" s="21">
        <v>38</v>
      </c>
      <c r="B47" s="27" t="str">
        <f>①調査票!B47</f>
        <v>　その他</v>
      </c>
      <c r="C47" s="58" t="e">
        <f>'②調査票【水稲詳細情報】 '!C47/$C$10*10</f>
        <v>#DIV/0!</v>
      </c>
      <c r="D47" s="58" t="e">
        <f>'②調査票【水稲詳細情報】 '!D47/$D$10*10</f>
        <v>#DIV/0!</v>
      </c>
      <c r="E47" s="58" t="e">
        <f>'②調査票【水稲詳細情報】 '!E47/$E$10*10</f>
        <v>#DIV/0!</v>
      </c>
      <c r="F47" s="58" t="e">
        <f>'②調査票【水稲詳細情報】 '!F47/$F$10*10</f>
        <v>#DIV/0!</v>
      </c>
      <c r="G47" s="58" t="e">
        <f>'②調査票【水稲詳細情報】 '!G47/$G$10*10</f>
        <v>#DIV/0!</v>
      </c>
      <c r="H47" s="23"/>
      <c r="I47" s="2" t="s">
        <v>31</v>
      </c>
    </row>
  </sheetData>
  <phoneticPr fontId="1"/>
  <pageMargins left="0.7" right="0.7" top="0.75" bottom="0.75" header="0.3" footer="0.3"/>
  <pageSetup paperSize="9" scale="6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A10872-D2CE-443E-A8B6-11F5B8A56CFB}">
  <sheetPr>
    <tabColor rgb="FFFFFF00"/>
    <pageSetUpPr fitToPage="1"/>
  </sheetPr>
  <dimension ref="B1:K48"/>
  <sheetViews>
    <sheetView view="pageBreakPreview" topLeftCell="B9" zoomScale="130" zoomScaleNormal="100" zoomScaleSheetLayoutView="130" workbookViewId="0">
      <selection activeCell="E19" sqref="E19"/>
    </sheetView>
  </sheetViews>
  <sheetFormatPr defaultRowHeight="15.75"/>
  <cols>
    <col min="1" max="1" width="0" style="1" hidden="1" customWidth="1"/>
    <col min="2" max="2" width="4.75" style="1" customWidth="1"/>
    <col min="3" max="3" width="29.375" style="1" customWidth="1"/>
    <col min="4" max="4" width="7" style="1" customWidth="1"/>
    <col min="5" max="5" width="11.625" style="1" customWidth="1"/>
    <col min="6" max="6" width="4" style="1" customWidth="1"/>
    <col min="7" max="8" width="11.625" style="1" customWidth="1"/>
    <col min="9" max="9" width="2.75" style="1" customWidth="1"/>
    <col min="10" max="11" width="11.625" style="1" customWidth="1"/>
    <col min="12" max="16384" width="9" style="1"/>
  </cols>
  <sheetData>
    <row r="1" spans="2:11">
      <c r="B1" s="7" t="s">
        <v>196</v>
      </c>
    </row>
    <row r="2" spans="2:11" ht="6" customHeight="1">
      <c r="B2" s="38"/>
    </row>
    <row r="3" spans="2:11">
      <c r="B3" s="33" t="s">
        <v>207</v>
      </c>
    </row>
    <row r="4" spans="2:11" ht="28.5">
      <c r="B4" s="90" t="s">
        <v>202</v>
      </c>
      <c r="C4" s="90" t="s">
        <v>201</v>
      </c>
      <c r="D4" s="90" t="s">
        <v>203</v>
      </c>
      <c r="E4" s="90" t="s">
        <v>220</v>
      </c>
      <c r="F4" s="91"/>
      <c r="G4" s="92" t="s">
        <v>238</v>
      </c>
      <c r="H4" s="93" t="s">
        <v>240</v>
      </c>
      <c r="I4" s="94"/>
      <c r="J4" s="92" t="s">
        <v>239</v>
      </c>
      <c r="K4" s="93" t="s">
        <v>241</v>
      </c>
    </row>
    <row r="5" spans="2:11" ht="18" customHeight="1">
      <c r="B5" s="70">
        <v>1</v>
      </c>
      <c r="C5" s="70" t="s">
        <v>208</v>
      </c>
      <c r="D5" s="74" t="s">
        <v>214</v>
      </c>
      <c r="E5" s="72" t="e">
        <f>'①調査結果 (10aあたり費用)'!C18</f>
        <v>#DIV/0!</v>
      </c>
      <c r="F5" s="71"/>
      <c r="G5" s="72">
        <v>99462</v>
      </c>
      <c r="H5" s="76" t="e">
        <f>E5-G5</f>
        <v>#DIV/0!</v>
      </c>
      <c r="I5" s="88"/>
      <c r="J5" s="72">
        <v>92062</v>
      </c>
      <c r="K5" s="76" t="e">
        <f>E5-J5</f>
        <v>#DIV/0!</v>
      </c>
    </row>
    <row r="6" spans="2:11" ht="18" customHeight="1">
      <c r="B6" s="70">
        <v>2</v>
      </c>
      <c r="C6" s="70" t="s">
        <v>209</v>
      </c>
      <c r="D6" s="74" t="s">
        <v>215</v>
      </c>
      <c r="E6" s="72" t="e">
        <f>'①調査結果 (10aあたり費用)'!C19</f>
        <v>#DIV/0!</v>
      </c>
      <c r="F6" s="71"/>
      <c r="G6" s="72">
        <v>68445</v>
      </c>
      <c r="H6" s="76" t="e">
        <f t="shared" ref="H6:H20" si="0">E6-G6</f>
        <v>#DIV/0!</v>
      </c>
      <c r="I6" s="88"/>
      <c r="J6" s="72">
        <v>59398</v>
      </c>
      <c r="K6" s="76" t="e">
        <f t="shared" ref="K6:K20" si="1">E6-J6</f>
        <v>#DIV/0!</v>
      </c>
    </row>
    <row r="7" spans="2:11" ht="18" customHeight="1">
      <c r="B7" s="70">
        <v>3</v>
      </c>
      <c r="C7" s="70" t="s">
        <v>9</v>
      </c>
      <c r="D7" s="74" t="s">
        <v>215</v>
      </c>
      <c r="E7" s="72" t="e">
        <f>'①調査結果 (10aあたり費用)'!C20</f>
        <v>#DIV/0!</v>
      </c>
      <c r="F7" s="71"/>
      <c r="G7" s="77">
        <v>4376</v>
      </c>
      <c r="H7" s="76" t="e">
        <f t="shared" si="0"/>
        <v>#DIV/0!</v>
      </c>
      <c r="I7" s="89"/>
      <c r="J7" s="77">
        <v>2742</v>
      </c>
      <c r="K7" s="76" t="e">
        <f t="shared" si="1"/>
        <v>#DIV/0!</v>
      </c>
    </row>
    <row r="8" spans="2:11" ht="18" customHeight="1">
      <c r="B8" s="70">
        <v>4</v>
      </c>
      <c r="C8" s="70" t="s">
        <v>210</v>
      </c>
      <c r="D8" s="74" t="s">
        <v>215</v>
      </c>
      <c r="E8" s="72" t="e">
        <f>'①調査結果 (10aあたり費用)'!C21</f>
        <v>#DIV/0!</v>
      </c>
      <c r="F8" s="71"/>
      <c r="G8" s="72">
        <v>11579</v>
      </c>
      <c r="H8" s="76" t="e">
        <f t="shared" si="0"/>
        <v>#DIV/0!</v>
      </c>
      <c r="I8" s="88"/>
      <c r="J8" s="72">
        <v>10818</v>
      </c>
      <c r="K8" s="76" t="e">
        <f t="shared" si="1"/>
        <v>#DIV/0!</v>
      </c>
    </row>
    <row r="9" spans="2:11" ht="18" customHeight="1">
      <c r="B9" s="70">
        <v>5</v>
      </c>
      <c r="C9" s="70" t="s">
        <v>211</v>
      </c>
      <c r="D9" s="74" t="s">
        <v>215</v>
      </c>
      <c r="E9" s="72" t="e">
        <f>'①調査結果 (10aあたり費用)'!C22</f>
        <v>#DIV/0!</v>
      </c>
      <c r="F9" s="71"/>
      <c r="G9" s="72">
        <v>7927</v>
      </c>
      <c r="H9" s="76" t="e">
        <f t="shared" si="0"/>
        <v>#DIV/0!</v>
      </c>
      <c r="I9" s="88"/>
      <c r="J9" s="72">
        <v>6878</v>
      </c>
      <c r="K9" s="76" t="e">
        <f t="shared" si="1"/>
        <v>#DIV/0!</v>
      </c>
    </row>
    <row r="10" spans="2:11" ht="18" customHeight="1">
      <c r="B10" s="70">
        <v>6</v>
      </c>
      <c r="C10" s="70" t="s">
        <v>11</v>
      </c>
      <c r="D10" s="74" t="s">
        <v>215</v>
      </c>
      <c r="E10" s="72" t="e">
        <f>'①調査結果 (10aあたり費用)'!C35</f>
        <v>#DIV/0!</v>
      </c>
      <c r="F10" s="71"/>
      <c r="G10" s="72">
        <v>16076</v>
      </c>
      <c r="H10" s="76" t="e">
        <f t="shared" si="0"/>
        <v>#DIV/0!</v>
      </c>
      <c r="I10" s="88"/>
      <c r="J10" s="72">
        <v>18546</v>
      </c>
      <c r="K10" s="76" t="e">
        <f t="shared" si="1"/>
        <v>#DIV/0!</v>
      </c>
    </row>
    <row r="11" spans="2:11" ht="18" customHeight="1">
      <c r="B11" s="70">
        <v>7</v>
      </c>
      <c r="C11" s="70" t="s">
        <v>212</v>
      </c>
      <c r="D11" s="74" t="s">
        <v>215</v>
      </c>
      <c r="E11" s="72" t="e">
        <f>'①調査結果 (10aあたり費用)'!C26</f>
        <v>#DIV/0!</v>
      </c>
      <c r="F11" s="71"/>
      <c r="G11" s="72">
        <f>9676+362</f>
        <v>10038</v>
      </c>
      <c r="H11" s="76" t="e">
        <f t="shared" si="0"/>
        <v>#DIV/0!</v>
      </c>
      <c r="I11" s="88"/>
      <c r="J11" s="72">
        <f>9525+3954</f>
        <v>13479</v>
      </c>
      <c r="K11" s="76" t="e">
        <f t="shared" si="1"/>
        <v>#DIV/0!</v>
      </c>
    </row>
    <row r="12" spans="2:11" ht="18" customHeight="1">
      <c r="B12" s="70">
        <v>8</v>
      </c>
      <c r="C12" s="70" t="s">
        <v>121</v>
      </c>
      <c r="D12" s="74" t="s">
        <v>215</v>
      </c>
      <c r="E12" s="72" t="e">
        <f>'①調査結果 (10aあたり費用)'!C43+'①調査結果 (10aあたり費用)'!C27</f>
        <v>#DIV/0!</v>
      </c>
      <c r="F12" s="71"/>
      <c r="G12" s="72">
        <v>14079</v>
      </c>
      <c r="H12" s="76" t="e">
        <f t="shared" si="0"/>
        <v>#DIV/0!</v>
      </c>
      <c r="I12" s="88"/>
      <c r="J12" s="72">
        <v>3713</v>
      </c>
      <c r="K12" s="76" t="e">
        <f t="shared" si="1"/>
        <v>#DIV/0!</v>
      </c>
    </row>
    <row r="13" spans="2:11" ht="18" customHeight="1">
      <c r="B13" s="70">
        <v>9</v>
      </c>
      <c r="C13" s="70" t="s">
        <v>213</v>
      </c>
      <c r="D13" s="74" t="s">
        <v>215</v>
      </c>
      <c r="E13" s="72" t="e">
        <f>'①調査結果 (10aあたり費用)'!C24+'①調査結果 (10aあたり費用)'!C33+'①調査結果 (10aあたり費用)'!C34</f>
        <v>#DIV/0!</v>
      </c>
      <c r="F13" s="71"/>
      <c r="G13" s="72">
        <v>20456</v>
      </c>
      <c r="H13" s="76" t="e">
        <f t="shared" si="0"/>
        <v>#DIV/0!</v>
      </c>
      <c r="I13" s="88"/>
      <c r="J13" s="72">
        <v>18841</v>
      </c>
      <c r="K13" s="76" t="e">
        <f t="shared" si="1"/>
        <v>#DIV/0!</v>
      </c>
    </row>
    <row r="14" spans="2:11" ht="18" customHeight="1">
      <c r="B14" s="70">
        <v>10</v>
      </c>
      <c r="C14" s="70" t="s">
        <v>33</v>
      </c>
      <c r="D14" s="74" t="s">
        <v>215</v>
      </c>
      <c r="E14" s="72" t="e">
        <f>①調査票!C18/①調査票!C11*60</f>
        <v>#DIV/0!</v>
      </c>
      <c r="F14" s="71"/>
      <c r="G14" s="72">
        <v>11841</v>
      </c>
      <c r="H14" s="76" t="e">
        <f t="shared" si="0"/>
        <v>#DIV/0!</v>
      </c>
      <c r="I14" s="88"/>
      <c r="J14" s="72">
        <v>11029</v>
      </c>
      <c r="K14" s="76" t="e">
        <f t="shared" si="1"/>
        <v>#DIV/0!</v>
      </c>
    </row>
    <row r="15" spans="2:11" ht="18" customHeight="1">
      <c r="B15" s="70">
        <v>11</v>
      </c>
      <c r="C15" s="70" t="s">
        <v>200</v>
      </c>
      <c r="D15" s="74" t="s">
        <v>215</v>
      </c>
      <c r="E15" s="72" t="e">
        <f>①調査票!C19/①調査票!C11*60</f>
        <v>#DIV/0!</v>
      </c>
      <c r="F15" s="71"/>
      <c r="G15" s="77" t="s">
        <v>222</v>
      </c>
      <c r="H15" s="77" t="s">
        <v>222</v>
      </c>
      <c r="I15" s="89"/>
      <c r="J15" s="77" t="s">
        <v>222</v>
      </c>
      <c r="K15" s="77" t="s">
        <v>222</v>
      </c>
    </row>
    <row r="16" spans="2:11" ht="18" customHeight="1">
      <c r="B16" s="70">
        <v>12</v>
      </c>
      <c r="C16" s="70" t="s">
        <v>204</v>
      </c>
      <c r="D16" s="74" t="s">
        <v>216</v>
      </c>
      <c r="E16" s="73" t="e">
        <f>SUM(①調査票!C20:C23)/①調査票!C13</f>
        <v>#DIV/0!</v>
      </c>
      <c r="F16" s="71"/>
      <c r="G16" s="77" t="s">
        <v>222</v>
      </c>
      <c r="H16" s="77" t="s">
        <v>222</v>
      </c>
      <c r="I16" s="89"/>
      <c r="J16" s="77" t="s">
        <v>222</v>
      </c>
      <c r="K16" s="77" t="s">
        <v>222</v>
      </c>
    </row>
    <row r="17" spans="2:11" ht="18" customHeight="1">
      <c r="B17" s="70">
        <v>13</v>
      </c>
      <c r="C17" s="70" t="s">
        <v>197</v>
      </c>
      <c r="D17" s="74" t="s">
        <v>215</v>
      </c>
      <c r="E17" s="73" t="e">
        <f>SUM(①調査票!C20:C23)/①調査票!C12</f>
        <v>#DIV/0!</v>
      </c>
      <c r="F17" s="71"/>
      <c r="G17" s="77" t="s">
        <v>222</v>
      </c>
      <c r="H17" s="77" t="s">
        <v>222</v>
      </c>
      <c r="I17" s="89"/>
      <c r="J17" s="77" t="s">
        <v>222</v>
      </c>
      <c r="K17" s="77" t="s">
        <v>222</v>
      </c>
    </row>
    <row r="18" spans="2:11" ht="18" customHeight="1">
      <c r="B18" s="70">
        <v>14</v>
      </c>
      <c r="C18" s="70" t="s">
        <v>198</v>
      </c>
      <c r="D18" s="74" t="s">
        <v>215</v>
      </c>
      <c r="E18" s="73" t="e">
        <f>SUM(①調査票!C24,①調査票!C33,①調査票!C34)/①調査票!C13</f>
        <v>#DIV/0!</v>
      </c>
      <c r="F18" s="71"/>
      <c r="G18" s="77" t="s">
        <v>222</v>
      </c>
      <c r="H18" s="77" t="s">
        <v>222</v>
      </c>
      <c r="I18" s="89"/>
      <c r="J18" s="77" t="s">
        <v>222</v>
      </c>
      <c r="K18" s="77" t="s">
        <v>222</v>
      </c>
    </row>
    <row r="19" spans="2:11" ht="18" customHeight="1">
      <c r="B19" s="70">
        <v>15</v>
      </c>
      <c r="C19" s="70" t="s">
        <v>199</v>
      </c>
      <c r="D19" s="74" t="s">
        <v>215</v>
      </c>
      <c r="E19" s="73" t="e">
        <f>SUM(①調査票!C24,①調査票!C33,①調査票!C34)/①調査票!C12</f>
        <v>#DIV/0!</v>
      </c>
      <c r="F19" s="71"/>
      <c r="G19" s="77" t="s">
        <v>222</v>
      </c>
      <c r="H19" s="77" t="s">
        <v>222</v>
      </c>
      <c r="I19" s="89"/>
      <c r="J19" s="77" t="s">
        <v>222</v>
      </c>
      <c r="K19" s="77" t="s">
        <v>222</v>
      </c>
    </row>
    <row r="20" spans="2:11" ht="18" customHeight="1">
      <c r="B20" s="70">
        <v>16</v>
      </c>
      <c r="C20" s="70" t="s">
        <v>260</v>
      </c>
      <c r="D20" s="74" t="s">
        <v>217</v>
      </c>
      <c r="E20" s="72" t="e">
        <f>'①調査結果 (10aあたり費用)'!C11</f>
        <v>#DIV/0!</v>
      </c>
      <c r="F20" s="71"/>
      <c r="G20" s="72">
        <v>503</v>
      </c>
      <c r="H20" s="76" t="e">
        <f t="shared" si="0"/>
        <v>#DIV/0!</v>
      </c>
      <c r="I20" s="88"/>
      <c r="J20" s="72">
        <v>503</v>
      </c>
      <c r="K20" s="76" t="e">
        <f t="shared" si="1"/>
        <v>#DIV/0!</v>
      </c>
    </row>
    <row r="21" spans="2:11" ht="18" customHeight="1">
      <c r="B21" s="70">
        <v>17</v>
      </c>
      <c r="C21" s="70" t="s">
        <v>261</v>
      </c>
      <c r="D21" s="74" t="s">
        <v>219</v>
      </c>
      <c r="E21" s="72" t="e">
        <f>'①調査結果 (10aあたり費用)'!C13</f>
        <v>#DIV/0!</v>
      </c>
      <c r="F21" s="71"/>
      <c r="G21" s="77" t="s">
        <v>222</v>
      </c>
      <c r="H21" s="77" t="s">
        <v>222</v>
      </c>
      <c r="I21" s="89"/>
      <c r="J21" s="77" t="s">
        <v>222</v>
      </c>
      <c r="K21" s="77" t="s">
        <v>222</v>
      </c>
    </row>
    <row r="22" spans="2:11" ht="18" customHeight="1">
      <c r="B22" s="70">
        <v>18</v>
      </c>
      <c r="C22" s="70" t="s">
        <v>262</v>
      </c>
      <c r="D22" s="74" t="s">
        <v>219</v>
      </c>
      <c r="E22" s="72" t="e">
        <f>'①調査結果 (10aあたり費用)'!C12</f>
        <v>#DIV/0!</v>
      </c>
      <c r="F22" s="71"/>
      <c r="G22" s="77" t="s">
        <v>222</v>
      </c>
      <c r="H22" s="77" t="s">
        <v>222</v>
      </c>
      <c r="I22" s="89"/>
      <c r="J22" s="77" t="s">
        <v>222</v>
      </c>
      <c r="K22" s="77" t="s">
        <v>222</v>
      </c>
    </row>
    <row r="23" spans="2:11" ht="18" customHeight="1">
      <c r="B23" s="70">
        <v>19</v>
      </c>
      <c r="C23" s="70" t="s">
        <v>263</v>
      </c>
      <c r="D23" s="74" t="s">
        <v>218</v>
      </c>
      <c r="E23" s="72" t="e">
        <f>①調査票!C13/①調査票!C11</f>
        <v>#DIV/0!</v>
      </c>
      <c r="F23" s="71"/>
      <c r="G23" s="77" t="s">
        <v>222</v>
      </c>
      <c r="H23" s="77" t="s">
        <v>222</v>
      </c>
      <c r="I23" s="89"/>
      <c r="J23" s="77" t="s">
        <v>222</v>
      </c>
      <c r="K23" s="77" t="s">
        <v>222</v>
      </c>
    </row>
    <row r="24" spans="2:11" ht="18" customHeight="1">
      <c r="B24" s="70">
        <v>20</v>
      </c>
      <c r="C24" s="70" t="s">
        <v>264</v>
      </c>
      <c r="D24" s="74" t="s">
        <v>218</v>
      </c>
      <c r="E24" s="72" t="e">
        <f>①調査票!C12/①調査票!C11</f>
        <v>#DIV/0!</v>
      </c>
      <c r="F24" s="71"/>
      <c r="G24" s="77" t="s">
        <v>222</v>
      </c>
      <c r="H24" s="77" t="s">
        <v>222</v>
      </c>
      <c r="I24" s="89"/>
      <c r="J24" s="77" t="s">
        <v>222</v>
      </c>
      <c r="K24" s="77" t="s">
        <v>222</v>
      </c>
    </row>
    <row r="25" spans="2:11" ht="18" customHeight="1">
      <c r="B25" s="70">
        <v>21</v>
      </c>
      <c r="C25" s="70" t="s">
        <v>265</v>
      </c>
      <c r="D25" s="74" t="s">
        <v>221</v>
      </c>
      <c r="E25" s="72" t="e">
        <f>E23*60</f>
        <v>#DIV/0!</v>
      </c>
      <c r="F25" s="71"/>
      <c r="G25" s="77" t="s">
        <v>222</v>
      </c>
      <c r="H25" s="77" t="s">
        <v>222</v>
      </c>
      <c r="I25" s="89"/>
      <c r="J25" s="77" t="s">
        <v>222</v>
      </c>
      <c r="K25" s="77" t="s">
        <v>222</v>
      </c>
    </row>
    <row r="26" spans="2:11" ht="18" customHeight="1">
      <c r="B26" s="70">
        <v>22</v>
      </c>
      <c r="C26" s="70" t="s">
        <v>266</v>
      </c>
      <c r="D26" s="74" t="s">
        <v>221</v>
      </c>
      <c r="E26" s="72" t="e">
        <f>E24*60</f>
        <v>#DIV/0!</v>
      </c>
      <c r="F26" s="71"/>
      <c r="G26" s="77" t="s">
        <v>222</v>
      </c>
      <c r="H26" s="77" t="s">
        <v>222</v>
      </c>
      <c r="I26" s="89"/>
      <c r="J26" s="77" t="s">
        <v>222</v>
      </c>
      <c r="K26" s="77" t="s">
        <v>222</v>
      </c>
    </row>
    <row r="27" spans="2:11" ht="14.25" customHeight="1">
      <c r="B27" s="71" t="s">
        <v>205</v>
      </c>
      <c r="C27" s="71"/>
      <c r="D27" s="71"/>
      <c r="E27" s="71"/>
      <c r="F27" s="71"/>
      <c r="G27" s="71"/>
      <c r="H27" s="71"/>
      <c r="I27" s="71"/>
      <c r="J27" s="71"/>
      <c r="K27" s="71"/>
    </row>
    <row r="28" spans="2:11" ht="14.25" customHeight="1">
      <c r="B28" s="71" t="s">
        <v>248</v>
      </c>
      <c r="C28" s="71"/>
      <c r="D28" s="71"/>
      <c r="E28" s="71"/>
      <c r="F28" s="71"/>
      <c r="G28" s="71"/>
      <c r="H28" s="71"/>
      <c r="I28" s="71"/>
      <c r="J28" s="71"/>
      <c r="K28" s="71"/>
    </row>
    <row r="29" spans="2:11" ht="14.25" customHeight="1">
      <c r="B29" s="75"/>
      <c r="C29" s="71" t="s">
        <v>242</v>
      </c>
      <c r="D29" s="71"/>
      <c r="E29" s="71"/>
      <c r="F29" s="71"/>
      <c r="G29" s="71"/>
      <c r="H29" s="71"/>
      <c r="I29" s="71"/>
      <c r="J29" s="71"/>
      <c r="K29" s="71"/>
    </row>
    <row r="30" spans="2:11" ht="14.25" customHeight="1">
      <c r="C30" s="71" t="s">
        <v>243</v>
      </c>
    </row>
    <row r="31" spans="2:11" ht="6.75" customHeight="1">
      <c r="C31" s="71"/>
    </row>
    <row r="32" spans="2:11">
      <c r="B32" s="33" t="s">
        <v>206</v>
      </c>
    </row>
    <row r="46" spans="2:8" ht="24.75" customHeight="1"/>
    <row r="47" spans="2:8">
      <c r="B47" s="33" t="s">
        <v>236</v>
      </c>
    </row>
    <row r="48" spans="2:8" s="71" customFormat="1" ht="14.25">
      <c r="B48" s="71" t="s">
        <v>237</v>
      </c>
      <c r="D48" s="71" t="s">
        <v>249</v>
      </c>
      <c r="H48" s="71" t="s">
        <v>250</v>
      </c>
    </row>
  </sheetData>
  <phoneticPr fontId="1"/>
  <pageMargins left="0.7" right="0.7" top="0.75" bottom="0.75" header="0.3" footer="0.3"/>
  <pageSetup paperSize="9" scale="75" fitToHeight="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91C4AF-98DC-4590-B0B9-99A1CD4AA68D}">
  <sheetPr>
    <tabColor rgb="FFFF0000"/>
  </sheetPr>
  <dimension ref="A1"/>
  <sheetViews>
    <sheetView workbookViewId="0">
      <selection activeCell="L27" sqref="L27"/>
    </sheetView>
  </sheetViews>
  <sheetFormatPr defaultRowHeight="18.75"/>
  <sheetData/>
  <phoneticPr fontId="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756C98-C594-4C64-9876-35513725A0D8}">
  <sheetPr>
    <tabColor rgb="FFFF0000"/>
  </sheetPr>
  <dimension ref="A1:IW3"/>
  <sheetViews>
    <sheetView workbookViewId="0">
      <selection activeCell="A3" sqref="A3"/>
    </sheetView>
  </sheetViews>
  <sheetFormatPr defaultRowHeight="18.75"/>
  <sheetData>
    <row r="1" spans="1:257">
      <c r="H1" t="s">
        <v>274</v>
      </c>
      <c r="AD1" t="s">
        <v>4</v>
      </c>
      <c r="BP1" t="s">
        <v>5</v>
      </c>
      <c r="DB1" t="s">
        <v>6</v>
      </c>
      <c r="EN1" t="s">
        <v>143</v>
      </c>
      <c r="FZ1" t="s">
        <v>144</v>
      </c>
      <c r="HL1" t="s">
        <v>145</v>
      </c>
    </row>
    <row r="2" spans="1:257">
      <c r="A2" t="s">
        <v>202</v>
      </c>
      <c r="B2" t="str">
        <f>①調査票!B3</f>
        <v>県</v>
      </c>
      <c r="C2" t="str">
        <f>①調査票!B4</f>
        <v>経営体名</v>
      </c>
      <c r="D2" t="str">
        <f>①調査票!D3</f>
        <v>住所</v>
      </c>
      <c r="E2" t="str">
        <f>①調査票!D4</f>
        <v>E-mail</v>
      </c>
      <c r="F2" t="str">
        <f>①調査票!B5</f>
        <v>決算情報</v>
      </c>
      <c r="H2" t="str" cm="1">
        <f t="array" ref="H2:AC2">TRANSPOSE(③調査結果概要!C5:C26)</f>
        <v>生産費</v>
      </c>
      <c r="I2" t="str">
        <v>生産費(生産原価)</v>
      </c>
      <c r="J2" t="str">
        <v>　種苗費</v>
      </c>
      <c r="K2" t="str">
        <v>　肥料費</v>
      </c>
      <c r="L2" t="str">
        <v>　農薬費</v>
      </c>
      <c r="M2" t="str">
        <v>　農具費</v>
      </c>
      <c r="N2" t="str">
        <v>　地代（小作料）</v>
      </c>
      <c r="O2" t="str">
        <v>　賃借料</v>
      </c>
      <c r="P2" t="str">
        <v>　人件費</v>
      </c>
      <c r="Q2" t="str">
        <v>60kgあたり生産費</v>
      </c>
      <c r="R2" t="str">
        <v>60kgあたり生産費（生産原価）</v>
      </c>
      <c r="S2" t="str">
        <v>売上高材料費（※１）比率　　　</v>
      </c>
      <c r="T2" t="str">
        <v>経常収益材料費比率</v>
      </c>
      <c r="U2" t="str">
        <v>売上高人件費比率</v>
      </c>
      <c r="V2" t="str">
        <v>経常収益人件費比率</v>
      </c>
      <c r="W2" t="str">
        <v>反収</v>
      </c>
      <c r="X2" t="str">
        <v>単収</v>
      </c>
      <c r="Y2" t="str">
        <v>単収【雑収入含む】</v>
      </c>
      <c r="Z2" t="str">
        <v>販売単価</v>
      </c>
      <c r="AA2" t="str">
        <v>販売単価【雑収入含む】</v>
      </c>
      <c r="AB2" t="str">
        <v>60kgあたり販売単価</v>
      </c>
      <c r="AC2" t="str">
        <v>60kgあたり販売単価【雑収入含む】</v>
      </c>
      <c r="AD2" t="str" cm="1">
        <f t="array" ref="AD2:BO2">TRANSPOSE('①調査結果 (10aあたり費用)'!B10:B47)</f>
        <v>作付面積(a)</v>
      </c>
      <c r="AE2" t="str">
        <v>収量(kg)</v>
      </c>
      <c r="AF2" t="str">
        <v>経常収益</v>
      </c>
      <c r="AG2" t="str">
        <v>　売上高</v>
      </c>
      <c r="AH2" t="str">
        <v>　雑収入</v>
      </c>
      <c r="AI2" t="str">
        <v>　　水田活用交付金</v>
      </c>
      <c r="AJ2" t="str">
        <v>　　畑作物直接交付金</v>
      </c>
      <c r="AK2" t="str">
        <v>　　その他</v>
      </c>
      <c r="AL2" t="str">
        <v>費用(①＋②)</v>
      </c>
      <c r="AM2" t="str">
        <v>生産原価（①）</v>
      </c>
      <c r="AN2" t="str">
        <v>　種苗費</v>
      </c>
      <c r="AO2" t="str">
        <v>　肥料費</v>
      </c>
      <c r="AP2" t="str">
        <v>　農薬衛生費</v>
      </c>
      <c r="AQ2" t="str">
        <v>　諸材料費</v>
      </c>
      <c r="AR2" t="str">
        <v>　労務費</v>
      </c>
      <c r="AS2" t="str">
        <v>　減価償却費</v>
      </c>
      <c r="AT2" t="str">
        <v>　地代(小作料）</v>
      </c>
      <c r="AU2" t="str">
        <v>　賃借料</v>
      </c>
      <c r="AV2" t="str">
        <v>　仕入高（米）</v>
      </c>
      <c r="AW2" t="str">
        <v>　委託料</v>
      </c>
      <c r="AX2" t="str">
        <v>　棚卸高調整</v>
      </c>
      <c r="AY2" t="str">
        <v>　その他</v>
      </c>
      <c r="AZ2" t="str">
        <v>販管費（②）</v>
      </c>
      <c r="BA2" t="str">
        <v>　労務費</v>
      </c>
      <c r="BB2" t="str">
        <v>　役員報酬</v>
      </c>
      <c r="BC2" t="str">
        <v>　農具費</v>
      </c>
      <c r="BD2" t="str">
        <v>　修繕費</v>
      </c>
      <c r="BE2" t="str">
        <v>　動力光熱費</v>
      </c>
      <c r="BF2" t="str">
        <v>　作業用衣料費</v>
      </c>
      <c r="BG2" t="str">
        <v>　農業共済掛金</v>
      </c>
      <c r="BH2" t="str">
        <v>　減価償却費</v>
      </c>
      <c r="BI2" t="str">
        <v>　荷造運賃手数料</v>
      </c>
      <c r="BJ2" t="str">
        <v>　利子割引料</v>
      </c>
      <c r="BK2" t="str">
        <v>　地代・賃借料</v>
      </c>
      <c r="BL2" t="str">
        <v>　土地改良費</v>
      </c>
      <c r="BM2" t="str">
        <v>　租税公課</v>
      </c>
      <c r="BN2" t="str">
        <v>　雑費</v>
      </c>
      <c r="BO2" t="str">
        <v>　その他</v>
      </c>
      <c r="BP2" t="str" cm="1">
        <f t="array" ref="BP2:DA2">TRANSPOSE('①調査結果 (10aあたり費用)'!B10:B47)</f>
        <v>作付面積(a)</v>
      </c>
      <c r="BQ2" t="str">
        <v>収量(kg)</v>
      </c>
      <c r="BR2" t="str">
        <v>経常収益</v>
      </c>
      <c r="BS2" t="str">
        <v>　売上高</v>
      </c>
      <c r="BT2" t="str">
        <v>　雑収入</v>
      </c>
      <c r="BU2" t="str">
        <v>　　水田活用交付金</v>
      </c>
      <c r="BV2" t="str">
        <v>　　畑作物直接交付金</v>
      </c>
      <c r="BW2" t="str">
        <v>　　その他</v>
      </c>
      <c r="BX2" t="str">
        <v>費用(①＋②)</v>
      </c>
      <c r="BY2" t="str">
        <v>生産原価（①）</v>
      </c>
      <c r="BZ2" t="str">
        <v>　種苗費</v>
      </c>
      <c r="CA2" t="str">
        <v>　肥料費</v>
      </c>
      <c r="CB2" t="str">
        <v>　農薬衛生費</v>
      </c>
      <c r="CC2" t="str">
        <v>　諸材料費</v>
      </c>
      <c r="CD2" t="str">
        <v>　労務費</v>
      </c>
      <c r="CE2" t="str">
        <v>　減価償却費</v>
      </c>
      <c r="CF2" t="str">
        <v>　地代(小作料）</v>
      </c>
      <c r="CG2" t="str">
        <v>　賃借料</v>
      </c>
      <c r="CH2" t="str">
        <v>　仕入高（米）</v>
      </c>
      <c r="CI2" t="str">
        <v>　委託料</v>
      </c>
      <c r="CJ2" t="str">
        <v>　棚卸高調整</v>
      </c>
      <c r="CK2" t="str">
        <v>　その他</v>
      </c>
      <c r="CL2" t="str">
        <v>販管費（②）</v>
      </c>
      <c r="CM2" t="str">
        <v>　労務費</v>
      </c>
      <c r="CN2" t="str">
        <v>　役員報酬</v>
      </c>
      <c r="CO2" t="str">
        <v>　農具費</v>
      </c>
      <c r="CP2" t="str">
        <v>　修繕費</v>
      </c>
      <c r="CQ2" t="str">
        <v>　動力光熱費</v>
      </c>
      <c r="CR2" t="str">
        <v>　作業用衣料費</v>
      </c>
      <c r="CS2" t="str">
        <v>　農業共済掛金</v>
      </c>
      <c r="CT2" t="str">
        <v>　減価償却費</v>
      </c>
      <c r="CU2" t="str">
        <v>　荷造運賃手数料</v>
      </c>
      <c r="CV2" t="str">
        <v>　利子割引料</v>
      </c>
      <c r="CW2" t="str">
        <v>　地代・賃借料</v>
      </c>
      <c r="CX2" t="str">
        <v>　土地改良費</v>
      </c>
      <c r="CY2" t="str">
        <v>　租税公課</v>
      </c>
      <c r="CZ2" t="str">
        <v>　雑費</v>
      </c>
      <c r="DA2" t="str">
        <v>　その他</v>
      </c>
      <c r="DB2" t="str" cm="1">
        <f t="array" ref="DB2:EM2">TRANSPOSE('①調査結果 (10aあたり費用)'!B10:B47)</f>
        <v>作付面積(a)</v>
      </c>
      <c r="DC2" t="str">
        <v>収量(kg)</v>
      </c>
      <c r="DD2" t="str">
        <v>経常収益</v>
      </c>
      <c r="DE2" t="str">
        <v>　売上高</v>
      </c>
      <c r="DF2" t="str">
        <v>　雑収入</v>
      </c>
      <c r="DG2" t="str">
        <v>　　水田活用交付金</v>
      </c>
      <c r="DH2" t="str">
        <v>　　畑作物直接交付金</v>
      </c>
      <c r="DI2" t="str">
        <v>　　その他</v>
      </c>
      <c r="DJ2" t="str">
        <v>費用(①＋②)</v>
      </c>
      <c r="DK2" t="str">
        <v>生産原価（①）</v>
      </c>
      <c r="DL2" t="str">
        <v>　種苗費</v>
      </c>
      <c r="DM2" t="str">
        <v>　肥料費</v>
      </c>
      <c r="DN2" t="str">
        <v>　農薬衛生費</v>
      </c>
      <c r="DO2" t="str">
        <v>　諸材料費</v>
      </c>
      <c r="DP2" t="str">
        <v>　労務費</v>
      </c>
      <c r="DQ2" t="str">
        <v>　減価償却費</v>
      </c>
      <c r="DR2" t="str">
        <v>　地代(小作料）</v>
      </c>
      <c r="DS2" t="str">
        <v>　賃借料</v>
      </c>
      <c r="DT2" t="str">
        <v>　仕入高（米）</v>
      </c>
      <c r="DU2" t="str">
        <v>　委託料</v>
      </c>
      <c r="DV2" t="str">
        <v>　棚卸高調整</v>
      </c>
      <c r="DW2" t="str">
        <v>　その他</v>
      </c>
      <c r="DX2" t="str">
        <v>販管費（②）</v>
      </c>
      <c r="DY2" t="str">
        <v>　労務費</v>
      </c>
      <c r="DZ2" t="str">
        <v>　役員報酬</v>
      </c>
      <c r="EA2" t="str">
        <v>　農具費</v>
      </c>
      <c r="EB2" t="str">
        <v>　修繕費</v>
      </c>
      <c r="EC2" t="str">
        <v>　動力光熱費</v>
      </c>
      <c r="ED2" t="str">
        <v>　作業用衣料費</v>
      </c>
      <c r="EE2" t="str">
        <v>　農業共済掛金</v>
      </c>
      <c r="EF2" t="str">
        <v>　減価償却費</v>
      </c>
      <c r="EG2" t="str">
        <v>　荷造運賃手数料</v>
      </c>
      <c r="EH2" t="str">
        <v>　利子割引料</v>
      </c>
      <c r="EI2" t="str">
        <v>　地代・賃借料</v>
      </c>
      <c r="EJ2" t="str">
        <v>　土地改良費</v>
      </c>
      <c r="EK2" t="str">
        <v>　租税公課</v>
      </c>
      <c r="EL2" t="str">
        <v>　雑費</v>
      </c>
      <c r="EM2" t="str">
        <v>　その他</v>
      </c>
      <c r="EN2" t="str" cm="1">
        <f t="array" ref="EN2:FY2">TRANSPOSE('②調査結果【水稲詳細情報】 （10aあたり費用)'!B10:B47)</f>
        <v>作付面積(a)</v>
      </c>
      <c r="EO2" t="str">
        <v>収量(kg)</v>
      </c>
      <c r="EP2" t="str">
        <v>経常収益</v>
      </c>
      <c r="EQ2" t="str">
        <v>　売上高</v>
      </c>
      <c r="ER2" t="str">
        <v>　雑収入</v>
      </c>
      <c r="ES2" t="str">
        <v>　　水田活用交付金</v>
      </c>
      <c r="ET2" t="str">
        <v>　　畑作物直接交付金</v>
      </c>
      <c r="EU2" t="str">
        <v>　　その他</v>
      </c>
      <c r="EV2" t="str">
        <v>費用(①＋②)</v>
      </c>
      <c r="EW2" t="str">
        <v>生産原価（①）</v>
      </c>
      <c r="EX2" t="str">
        <v>　種苗費</v>
      </c>
      <c r="EY2" t="str">
        <v>　肥料費</v>
      </c>
      <c r="EZ2" t="str">
        <v>　農薬衛生費</v>
      </c>
      <c r="FA2" t="str">
        <v>　諸材料費</v>
      </c>
      <c r="FB2" t="str">
        <v>　労務費</v>
      </c>
      <c r="FC2" t="str">
        <v>　減価償却費</v>
      </c>
      <c r="FD2" t="str">
        <v>　地代(小作料）</v>
      </c>
      <c r="FE2" t="str">
        <v>　賃借料</v>
      </c>
      <c r="FF2" t="str">
        <v>　仕入高（米）</v>
      </c>
      <c r="FG2" t="str">
        <v>　委託料</v>
      </c>
      <c r="FH2" t="str">
        <v>　棚卸高調整</v>
      </c>
      <c r="FI2" t="str">
        <v>　その他</v>
      </c>
      <c r="FJ2" t="str">
        <v>販管費（②）</v>
      </c>
      <c r="FK2" t="str">
        <v>　労務費</v>
      </c>
      <c r="FL2" t="str">
        <v>　役員報酬</v>
      </c>
      <c r="FM2" t="str">
        <v>　農具費</v>
      </c>
      <c r="FN2" t="str">
        <v>　修繕費</v>
      </c>
      <c r="FO2" t="str">
        <v>　動力光熱費</v>
      </c>
      <c r="FP2" t="str">
        <v>　作業用衣料費</v>
      </c>
      <c r="FQ2" t="str">
        <v>　農業共済掛金</v>
      </c>
      <c r="FR2" t="str">
        <v>　減価償却費</v>
      </c>
      <c r="FS2" t="str">
        <v>　荷造運賃手数料</v>
      </c>
      <c r="FT2" t="str">
        <v>　利子割引料</v>
      </c>
      <c r="FU2" t="str">
        <v>　地代・賃借料</v>
      </c>
      <c r="FV2" t="str">
        <v>　土地改良費</v>
      </c>
      <c r="FW2" t="str">
        <v>　租税公課</v>
      </c>
      <c r="FX2" t="str">
        <v>　雑費</v>
      </c>
      <c r="FY2" t="str">
        <v>　その他</v>
      </c>
      <c r="FZ2" t="str" cm="1">
        <f t="array" ref="FZ2:HK2">TRANSPOSE('②調査結果【水稲詳細情報】 （10aあたり費用)'!B10:B47)</f>
        <v>作付面積(a)</v>
      </c>
      <c r="GA2" t="str">
        <v>収量(kg)</v>
      </c>
      <c r="GB2" t="str">
        <v>経常収益</v>
      </c>
      <c r="GC2" t="str">
        <v>　売上高</v>
      </c>
      <c r="GD2" t="str">
        <v>　雑収入</v>
      </c>
      <c r="GE2" t="str">
        <v>　　水田活用交付金</v>
      </c>
      <c r="GF2" t="str">
        <v>　　畑作物直接交付金</v>
      </c>
      <c r="GG2" t="str">
        <v>　　その他</v>
      </c>
      <c r="GH2" t="str">
        <v>費用(①＋②)</v>
      </c>
      <c r="GI2" t="str">
        <v>生産原価（①）</v>
      </c>
      <c r="GJ2" t="str">
        <v>　種苗費</v>
      </c>
      <c r="GK2" t="str">
        <v>　肥料費</v>
      </c>
      <c r="GL2" t="str">
        <v>　農薬衛生費</v>
      </c>
      <c r="GM2" t="str">
        <v>　諸材料費</v>
      </c>
      <c r="GN2" t="str">
        <v>　労務費</v>
      </c>
      <c r="GO2" t="str">
        <v>　減価償却費</v>
      </c>
      <c r="GP2" t="str">
        <v>　地代(小作料）</v>
      </c>
      <c r="GQ2" t="str">
        <v>　賃借料</v>
      </c>
      <c r="GR2" t="str">
        <v>　仕入高（米）</v>
      </c>
      <c r="GS2" t="str">
        <v>　委託料</v>
      </c>
      <c r="GT2" t="str">
        <v>　棚卸高調整</v>
      </c>
      <c r="GU2" t="str">
        <v>　その他</v>
      </c>
      <c r="GV2" t="str">
        <v>販管費（②）</v>
      </c>
      <c r="GW2" t="str">
        <v>　労務費</v>
      </c>
      <c r="GX2" t="str">
        <v>　役員報酬</v>
      </c>
      <c r="GY2" t="str">
        <v>　農具費</v>
      </c>
      <c r="GZ2" t="str">
        <v>　修繕費</v>
      </c>
      <c r="HA2" t="str">
        <v>　動力光熱費</v>
      </c>
      <c r="HB2" t="str">
        <v>　作業用衣料費</v>
      </c>
      <c r="HC2" t="str">
        <v>　農業共済掛金</v>
      </c>
      <c r="HD2" t="str">
        <v>　減価償却費</v>
      </c>
      <c r="HE2" t="str">
        <v>　荷造運賃手数料</v>
      </c>
      <c r="HF2" t="str">
        <v>　利子割引料</v>
      </c>
      <c r="HG2" t="str">
        <v>　地代・賃借料</v>
      </c>
      <c r="HH2" t="str">
        <v>　土地改良費</v>
      </c>
      <c r="HI2" t="str">
        <v>　租税公課</v>
      </c>
      <c r="HJ2" t="str">
        <v>　雑費</v>
      </c>
      <c r="HK2" t="str">
        <v>　その他</v>
      </c>
      <c r="HL2" t="str" cm="1">
        <f t="array" ref="HL2:IW2">TRANSPOSE('②調査結果【水稲詳細情報】 （10aあたり費用)'!B10:B47)</f>
        <v>作付面積(a)</v>
      </c>
      <c r="HM2" t="str">
        <v>収量(kg)</v>
      </c>
      <c r="HN2" t="str">
        <v>経常収益</v>
      </c>
      <c r="HO2" t="str">
        <v>　売上高</v>
      </c>
      <c r="HP2" t="str">
        <v>　雑収入</v>
      </c>
      <c r="HQ2" t="str">
        <v>　　水田活用交付金</v>
      </c>
      <c r="HR2" t="str">
        <v>　　畑作物直接交付金</v>
      </c>
      <c r="HS2" t="str">
        <v>　　その他</v>
      </c>
      <c r="HT2" t="str">
        <v>費用(①＋②)</v>
      </c>
      <c r="HU2" t="str">
        <v>生産原価（①）</v>
      </c>
      <c r="HV2" t="str">
        <v>　種苗費</v>
      </c>
      <c r="HW2" t="str">
        <v>　肥料費</v>
      </c>
      <c r="HX2" t="str">
        <v>　農薬衛生費</v>
      </c>
      <c r="HY2" t="str">
        <v>　諸材料費</v>
      </c>
      <c r="HZ2" t="str">
        <v>　労務費</v>
      </c>
      <c r="IA2" t="str">
        <v>　減価償却費</v>
      </c>
      <c r="IB2" t="str">
        <v>　地代(小作料）</v>
      </c>
      <c r="IC2" t="str">
        <v>　賃借料</v>
      </c>
      <c r="ID2" t="str">
        <v>　仕入高（米）</v>
      </c>
      <c r="IE2" t="str">
        <v>　委託料</v>
      </c>
      <c r="IF2" t="str">
        <v>　棚卸高調整</v>
      </c>
      <c r="IG2" t="str">
        <v>　その他</v>
      </c>
      <c r="IH2" t="str">
        <v>販管費（②）</v>
      </c>
      <c r="II2" t="str">
        <v>　労務費</v>
      </c>
      <c r="IJ2" t="str">
        <v>　役員報酬</v>
      </c>
      <c r="IK2" t="str">
        <v>　農具費</v>
      </c>
      <c r="IL2" t="str">
        <v>　修繕費</v>
      </c>
      <c r="IM2" t="str">
        <v>　動力光熱費</v>
      </c>
      <c r="IN2" t="str">
        <v>　作業用衣料費</v>
      </c>
      <c r="IO2" t="str">
        <v>　農業共済掛金</v>
      </c>
      <c r="IP2" t="str">
        <v>　減価償却費</v>
      </c>
      <c r="IQ2" t="str">
        <v>　荷造運賃手数料</v>
      </c>
      <c r="IR2" t="str">
        <v>　利子割引料</v>
      </c>
      <c r="IS2" t="str">
        <v>　地代・賃借料</v>
      </c>
      <c r="IT2" t="str">
        <v>　土地改良費</v>
      </c>
      <c r="IU2" t="str">
        <v>　租税公課</v>
      </c>
      <c r="IV2" t="str">
        <v>　雑費</v>
      </c>
      <c r="IW2" t="str">
        <v>　その他</v>
      </c>
    </row>
    <row r="3" spans="1:257">
      <c r="B3">
        <f>①調査票!C3</f>
        <v>0</v>
      </c>
      <c r="C3">
        <f>①調査票!C4</f>
        <v>0</v>
      </c>
      <c r="D3">
        <f>①調査票!E3</f>
        <v>0</v>
      </c>
      <c r="E3">
        <f>①調査票!E4</f>
        <v>0</v>
      </c>
      <c r="F3">
        <f>①調査票!C5</f>
        <v>0</v>
      </c>
      <c r="G3">
        <f>①調査票!D5</f>
        <v>0</v>
      </c>
      <c r="H3" t="e" cm="1">
        <f t="array" ref="H3:AC3">TRANSPOSE(③調査結果概要!E5:E26)</f>
        <v>#DIV/0!</v>
      </c>
      <c r="I3" t="e">
        <v>#DIV/0!</v>
      </c>
      <c r="J3" t="e">
        <v>#DIV/0!</v>
      </c>
      <c r="K3" t="e">
        <v>#DIV/0!</v>
      </c>
      <c r="L3" t="e">
        <v>#DIV/0!</v>
      </c>
      <c r="M3" t="e">
        <v>#DIV/0!</v>
      </c>
      <c r="N3" t="e">
        <v>#DIV/0!</v>
      </c>
      <c r="O3" t="e">
        <v>#DIV/0!</v>
      </c>
      <c r="P3" t="e">
        <v>#DIV/0!</v>
      </c>
      <c r="Q3" t="e">
        <v>#DIV/0!</v>
      </c>
      <c r="R3" t="e">
        <v>#DIV/0!</v>
      </c>
      <c r="S3" t="e">
        <v>#DIV/0!</v>
      </c>
      <c r="T3" t="e">
        <v>#DIV/0!</v>
      </c>
      <c r="U3" t="e">
        <v>#DIV/0!</v>
      </c>
      <c r="V3" t="e">
        <v>#DIV/0!</v>
      </c>
      <c r="W3" t="e">
        <v>#DIV/0!</v>
      </c>
      <c r="X3" t="e">
        <v>#DIV/0!</v>
      </c>
      <c r="Y3" t="e">
        <v>#DIV/0!</v>
      </c>
      <c r="Z3" t="e">
        <v>#DIV/0!</v>
      </c>
      <c r="AA3" t="e">
        <v>#DIV/0!</v>
      </c>
      <c r="AB3" t="e">
        <v>#DIV/0!</v>
      </c>
      <c r="AC3" t="e">
        <v>#DIV/0!</v>
      </c>
      <c r="AD3" cm="1">
        <f t="array" ref="AD3:BO3">TRANSPOSE('①調査結果 (10aあたり費用)'!C10:C47)</f>
        <v>0</v>
      </c>
      <c r="AE3" t="e">
        <v>#DIV/0!</v>
      </c>
      <c r="AF3" t="e">
        <v>#DIV/0!</v>
      </c>
      <c r="AG3" t="e">
        <v>#DIV/0!</v>
      </c>
      <c r="AH3" t="e">
        <v>#DIV/0!</v>
      </c>
      <c r="AI3" t="e">
        <v>#DIV/0!</v>
      </c>
      <c r="AJ3" t="e">
        <v>#DIV/0!</v>
      </c>
      <c r="AK3" t="e">
        <v>#DIV/0!</v>
      </c>
      <c r="AL3" t="e">
        <v>#DIV/0!</v>
      </c>
      <c r="AM3" t="e">
        <v>#DIV/0!</v>
      </c>
      <c r="AN3" t="e">
        <v>#DIV/0!</v>
      </c>
      <c r="AO3" t="e">
        <v>#DIV/0!</v>
      </c>
      <c r="AP3" t="e">
        <v>#DIV/0!</v>
      </c>
      <c r="AQ3" t="e">
        <v>#DIV/0!</v>
      </c>
      <c r="AR3" t="e">
        <v>#DIV/0!</v>
      </c>
      <c r="AS3" t="e">
        <v>#DIV/0!</v>
      </c>
      <c r="AT3" t="e">
        <v>#DIV/0!</v>
      </c>
      <c r="AU3" t="e">
        <v>#DIV/0!</v>
      </c>
      <c r="AV3" t="e">
        <v>#DIV/0!</v>
      </c>
      <c r="AW3" t="e">
        <v>#DIV/0!</v>
      </c>
      <c r="AX3" t="e">
        <v>#DIV/0!</v>
      </c>
      <c r="AY3" t="e">
        <v>#DIV/0!</v>
      </c>
      <c r="AZ3" t="e">
        <v>#DIV/0!</v>
      </c>
      <c r="BA3" t="e">
        <v>#DIV/0!</v>
      </c>
      <c r="BB3" t="e">
        <v>#DIV/0!</v>
      </c>
      <c r="BC3" t="e">
        <v>#DIV/0!</v>
      </c>
      <c r="BD3" t="e">
        <v>#DIV/0!</v>
      </c>
      <c r="BE3" t="e">
        <v>#DIV/0!</v>
      </c>
      <c r="BF3" t="e">
        <v>#DIV/0!</v>
      </c>
      <c r="BG3" t="e">
        <v>#DIV/0!</v>
      </c>
      <c r="BH3" t="e">
        <v>#DIV/0!</v>
      </c>
      <c r="BI3" t="e">
        <v>#DIV/0!</v>
      </c>
      <c r="BJ3" t="e">
        <v>#DIV/0!</v>
      </c>
      <c r="BK3" t="e">
        <v>#DIV/0!</v>
      </c>
      <c r="BL3" t="e">
        <v>#DIV/0!</v>
      </c>
      <c r="BM3" t="e">
        <v>#DIV/0!</v>
      </c>
      <c r="BN3" t="e">
        <v>#DIV/0!</v>
      </c>
      <c r="BO3" t="e">
        <v>#DIV/0!</v>
      </c>
      <c r="BP3" cm="1">
        <f t="array" ref="BP3:DA3">TRANSPOSE('①調査結果 (10aあたり費用)'!D10:D47)</f>
        <v>0</v>
      </c>
      <c r="BQ3" t="e">
        <v>#DIV/0!</v>
      </c>
      <c r="BR3" t="e">
        <v>#DIV/0!</v>
      </c>
      <c r="BS3" t="e">
        <v>#DIV/0!</v>
      </c>
      <c r="BT3" t="e">
        <v>#DIV/0!</v>
      </c>
      <c r="BU3" t="e">
        <v>#DIV/0!</v>
      </c>
      <c r="BV3" t="e">
        <v>#DIV/0!</v>
      </c>
      <c r="BW3" t="e">
        <v>#DIV/0!</v>
      </c>
      <c r="BX3" t="e">
        <v>#DIV/0!</v>
      </c>
      <c r="BY3" t="e">
        <v>#DIV/0!</v>
      </c>
      <c r="BZ3" t="e">
        <v>#DIV/0!</v>
      </c>
      <c r="CA3" t="e">
        <v>#DIV/0!</v>
      </c>
      <c r="CB3" t="e">
        <v>#DIV/0!</v>
      </c>
      <c r="CC3" t="e">
        <v>#DIV/0!</v>
      </c>
      <c r="CD3" t="e">
        <v>#DIV/0!</v>
      </c>
      <c r="CE3" t="e">
        <v>#DIV/0!</v>
      </c>
      <c r="CF3" t="e">
        <v>#DIV/0!</v>
      </c>
      <c r="CG3" t="e">
        <v>#DIV/0!</v>
      </c>
      <c r="CH3" t="e">
        <v>#DIV/0!</v>
      </c>
      <c r="CI3" t="e">
        <v>#DIV/0!</v>
      </c>
      <c r="CJ3" t="e">
        <v>#DIV/0!</v>
      </c>
      <c r="CK3" t="e">
        <v>#DIV/0!</v>
      </c>
      <c r="CL3" t="e">
        <v>#DIV/0!</v>
      </c>
      <c r="CM3" t="e">
        <v>#DIV/0!</v>
      </c>
      <c r="CN3" t="e">
        <v>#DIV/0!</v>
      </c>
      <c r="CO3" t="e">
        <v>#DIV/0!</v>
      </c>
      <c r="CP3" t="e">
        <v>#DIV/0!</v>
      </c>
      <c r="CQ3" t="e">
        <v>#DIV/0!</v>
      </c>
      <c r="CR3" t="e">
        <v>#DIV/0!</v>
      </c>
      <c r="CS3" t="e">
        <v>#DIV/0!</v>
      </c>
      <c r="CT3" t="e">
        <v>#DIV/0!</v>
      </c>
      <c r="CU3" t="e">
        <v>#DIV/0!</v>
      </c>
      <c r="CV3" t="e">
        <v>#DIV/0!</v>
      </c>
      <c r="CW3" t="e">
        <v>#DIV/0!</v>
      </c>
      <c r="CX3" t="e">
        <v>#DIV/0!</v>
      </c>
      <c r="CY3" t="e">
        <v>#DIV/0!</v>
      </c>
      <c r="CZ3" t="e">
        <v>#DIV/0!</v>
      </c>
      <c r="DA3" t="e">
        <v>#DIV/0!</v>
      </c>
      <c r="DB3" cm="1">
        <f t="array" ref="DB3:EM3">TRANSPOSE('①調査結果 (10aあたり費用)'!E10:E47)</f>
        <v>0</v>
      </c>
      <c r="DC3" t="e">
        <v>#DIV/0!</v>
      </c>
      <c r="DD3" t="e">
        <v>#DIV/0!</v>
      </c>
      <c r="DE3" t="e">
        <v>#DIV/0!</v>
      </c>
      <c r="DF3" t="e">
        <v>#DIV/0!</v>
      </c>
      <c r="DG3" t="e">
        <v>#DIV/0!</v>
      </c>
      <c r="DH3" t="e">
        <v>#DIV/0!</v>
      </c>
      <c r="DI3" t="e">
        <v>#DIV/0!</v>
      </c>
      <c r="DJ3" t="e">
        <v>#DIV/0!</v>
      </c>
      <c r="DK3" t="e">
        <v>#DIV/0!</v>
      </c>
      <c r="DL3" t="e">
        <v>#DIV/0!</v>
      </c>
      <c r="DM3" t="e">
        <v>#DIV/0!</v>
      </c>
      <c r="DN3" t="e">
        <v>#DIV/0!</v>
      </c>
      <c r="DO3" t="e">
        <v>#DIV/0!</v>
      </c>
      <c r="DP3" t="e">
        <v>#DIV/0!</v>
      </c>
      <c r="DQ3" t="e">
        <v>#DIV/0!</v>
      </c>
      <c r="DR3" t="e">
        <v>#DIV/0!</v>
      </c>
      <c r="DS3" t="e">
        <v>#DIV/0!</v>
      </c>
      <c r="DT3" t="e">
        <v>#DIV/0!</v>
      </c>
      <c r="DU3" t="e">
        <v>#DIV/0!</v>
      </c>
      <c r="DV3" t="e">
        <v>#DIV/0!</v>
      </c>
      <c r="DW3" t="e">
        <v>#DIV/0!</v>
      </c>
      <c r="DX3" t="e">
        <v>#DIV/0!</v>
      </c>
      <c r="DY3" t="e">
        <v>#DIV/0!</v>
      </c>
      <c r="DZ3" t="e">
        <v>#DIV/0!</v>
      </c>
      <c r="EA3" t="e">
        <v>#DIV/0!</v>
      </c>
      <c r="EB3" t="e">
        <v>#DIV/0!</v>
      </c>
      <c r="EC3" t="e">
        <v>#DIV/0!</v>
      </c>
      <c r="ED3" t="e">
        <v>#DIV/0!</v>
      </c>
      <c r="EE3" t="e">
        <v>#DIV/0!</v>
      </c>
      <c r="EF3" t="e">
        <v>#DIV/0!</v>
      </c>
      <c r="EG3" t="e">
        <v>#DIV/0!</v>
      </c>
      <c r="EH3" t="e">
        <v>#DIV/0!</v>
      </c>
      <c r="EI3" t="e">
        <v>#DIV/0!</v>
      </c>
      <c r="EJ3" t="e">
        <v>#DIV/0!</v>
      </c>
      <c r="EK3" t="e">
        <v>#DIV/0!</v>
      </c>
      <c r="EL3" t="e">
        <v>#DIV/0!</v>
      </c>
      <c r="EM3" t="e">
        <v>#DIV/0!</v>
      </c>
      <c r="EN3" cm="1">
        <f t="array" ref="EN3:FY3">TRANSPOSE('②調査結果【水稲詳細情報】 （10aあたり費用)'!C10:C47)</f>
        <v>0</v>
      </c>
      <c r="EO3" t="e">
        <v>#DIV/0!</v>
      </c>
      <c r="EP3" t="e">
        <v>#DIV/0!</v>
      </c>
      <c r="EQ3" t="e">
        <v>#DIV/0!</v>
      </c>
      <c r="ER3" t="e">
        <v>#DIV/0!</v>
      </c>
      <c r="ES3" t="e">
        <v>#DIV/0!</v>
      </c>
      <c r="ET3" t="e">
        <v>#DIV/0!</v>
      </c>
      <c r="EU3" t="e">
        <v>#DIV/0!</v>
      </c>
      <c r="EV3" t="e">
        <v>#DIV/0!</v>
      </c>
      <c r="EW3" t="e">
        <v>#DIV/0!</v>
      </c>
      <c r="EX3" t="e">
        <v>#DIV/0!</v>
      </c>
      <c r="EY3" t="e">
        <v>#DIV/0!</v>
      </c>
      <c r="EZ3" t="e">
        <v>#DIV/0!</v>
      </c>
      <c r="FA3" t="e">
        <v>#DIV/0!</v>
      </c>
      <c r="FB3" t="e">
        <v>#DIV/0!</v>
      </c>
      <c r="FC3" t="e">
        <v>#DIV/0!</v>
      </c>
      <c r="FD3" t="e">
        <v>#DIV/0!</v>
      </c>
      <c r="FE3" t="e">
        <v>#DIV/0!</v>
      </c>
      <c r="FF3" t="e">
        <v>#DIV/0!</v>
      </c>
      <c r="FG3" t="e">
        <v>#DIV/0!</v>
      </c>
      <c r="FH3" t="e">
        <v>#DIV/0!</v>
      </c>
      <c r="FI3" t="e">
        <v>#DIV/0!</v>
      </c>
      <c r="FJ3" t="e">
        <v>#DIV/0!</v>
      </c>
      <c r="FK3" t="e">
        <v>#DIV/0!</v>
      </c>
      <c r="FL3" t="e">
        <v>#DIV/0!</v>
      </c>
      <c r="FM3" t="e">
        <v>#DIV/0!</v>
      </c>
      <c r="FN3" t="e">
        <v>#DIV/0!</v>
      </c>
      <c r="FO3" t="e">
        <v>#DIV/0!</v>
      </c>
      <c r="FP3" t="e">
        <v>#DIV/0!</v>
      </c>
      <c r="FQ3" t="e">
        <v>#DIV/0!</v>
      </c>
      <c r="FR3" t="e">
        <v>#DIV/0!</v>
      </c>
      <c r="FS3" t="e">
        <v>#DIV/0!</v>
      </c>
      <c r="FT3" t="e">
        <v>#DIV/0!</v>
      </c>
      <c r="FU3" t="e">
        <v>#DIV/0!</v>
      </c>
      <c r="FV3" t="e">
        <v>#DIV/0!</v>
      </c>
      <c r="FW3" t="e">
        <v>#DIV/0!</v>
      </c>
      <c r="FX3" t="e">
        <v>#DIV/0!</v>
      </c>
      <c r="FY3" t="e">
        <v>#DIV/0!</v>
      </c>
      <c r="FZ3" cm="1">
        <f t="array" ref="FZ3:HK3">TRANSPOSE('②調査結果【水稲詳細情報】 （10aあたり費用)'!D10:D47)</f>
        <v>0</v>
      </c>
      <c r="GA3" t="e">
        <v>#DIV/0!</v>
      </c>
      <c r="GB3" t="e">
        <v>#DIV/0!</v>
      </c>
      <c r="GC3" t="e">
        <v>#DIV/0!</v>
      </c>
      <c r="GD3" t="e">
        <v>#DIV/0!</v>
      </c>
      <c r="GE3" t="e">
        <v>#DIV/0!</v>
      </c>
      <c r="GF3" t="e">
        <v>#DIV/0!</v>
      </c>
      <c r="GG3" t="e">
        <v>#DIV/0!</v>
      </c>
      <c r="GH3" t="e">
        <v>#DIV/0!</v>
      </c>
      <c r="GI3" t="e">
        <v>#DIV/0!</v>
      </c>
      <c r="GJ3" t="e">
        <v>#DIV/0!</v>
      </c>
      <c r="GK3" t="e">
        <v>#DIV/0!</v>
      </c>
      <c r="GL3" t="e">
        <v>#DIV/0!</v>
      </c>
      <c r="GM3" t="e">
        <v>#DIV/0!</v>
      </c>
      <c r="GN3" t="e">
        <v>#DIV/0!</v>
      </c>
      <c r="GO3" t="e">
        <v>#DIV/0!</v>
      </c>
      <c r="GP3" t="e">
        <v>#DIV/0!</v>
      </c>
      <c r="GQ3" t="e">
        <v>#DIV/0!</v>
      </c>
      <c r="GR3" t="e">
        <v>#DIV/0!</v>
      </c>
      <c r="GS3" t="e">
        <v>#DIV/0!</v>
      </c>
      <c r="GT3" t="e">
        <v>#DIV/0!</v>
      </c>
      <c r="GU3" t="e">
        <v>#DIV/0!</v>
      </c>
      <c r="GV3" t="e">
        <v>#DIV/0!</v>
      </c>
      <c r="GW3" t="e">
        <v>#DIV/0!</v>
      </c>
      <c r="GX3" t="e">
        <v>#DIV/0!</v>
      </c>
      <c r="GY3" t="e">
        <v>#DIV/0!</v>
      </c>
      <c r="GZ3" t="e">
        <v>#DIV/0!</v>
      </c>
      <c r="HA3" t="e">
        <v>#DIV/0!</v>
      </c>
      <c r="HB3" t="e">
        <v>#DIV/0!</v>
      </c>
      <c r="HC3" t="e">
        <v>#DIV/0!</v>
      </c>
      <c r="HD3" t="e">
        <v>#DIV/0!</v>
      </c>
      <c r="HE3" t="e">
        <v>#DIV/0!</v>
      </c>
      <c r="HF3" t="e">
        <v>#DIV/0!</v>
      </c>
      <c r="HG3" t="e">
        <v>#DIV/0!</v>
      </c>
      <c r="HH3" t="e">
        <v>#DIV/0!</v>
      </c>
      <c r="HI3" t="e">
        <v>#DIV/0!</v>
      </c>
      <c r="HJ3" t="e">
        <v>#DIV/0!</v>
      </c>
      <c r="HK3" t="e">
        <v>#DIV/0!</v>
      </c>
      <c r="HL3" cm="1">
        <f t="array" ref="HL3:IW3">TRANSPOSE('②調査結果【水稲詳細情報】 （10aあたり費用)'!E10:E47)</f>
        <v>0</v>
      </c>
      <c r="HM3" t="e">
        <v>#DIV/0!</v>
      </c>
      <c r="HN3" t="e">
        <v>#DIV/0!</v>
      </c>
      <c r="HO3" t="e">
        <v>#DIV/0!</v>
      </c>
      <c r="HP3" t="e">
        <v>#DIV/0!</v>
      </c>
      <c r="HQ3" t="e">
        <v>#DIV/0!</v>
      </c>
      <c r="HR3" t="e">
        <v>#DIV/0!</v>
      </c>
      <c r="HS3" t="e">
        <v>#DIV/0!</v>
      </c>
      <c r="HT3" t="e">
        <v>#DIV/0!</v>
      </c>
      <c r="HU3" t="e">
        <v>#DIV/0!</v>
      </c>
      <c r="HV3" t="e">
        <v>#DIV/0!</v>
      </c>
      <c r="HW3" t="e">
        <v>#DIV/0!</v>
      </c>
      <c r="HX3" t="e">
        <v>#DIV/0!</v>
      </c>
      <c r="HY3" t="e">
        <v>#DIV/0!</v>
      </c>
      <c r="HZ3" t="e">
        <v>#DIV/0!</v>
      </c>
      <c r="IA3" t="e">
        <v>#DIV/0!</v>
      </c>
      <c r="IB3" t="e">
        <v>#DIV/0!</v>
      </c>
      <c r="IC3" t="e">
        <v>#DIV/0!</v>
      </c>
      <c r="ID3" t="e">
        <v>#DIV/0!</v>
      </c>
      <c r="IE3" t="e">
        <v>#DIV/0!</v>
      </c>
      <c r="IF3" t="e">
        <v>#DIV/0!</v>
      </c>
      <c r="IG3" t="e">
        <v>#DIV/0!</v>
      </c>
      <c r="IH3" t="e">
        <v>#DIV/0!</v>
      </c>
      <c r="II3" t="e">
        <v>#DIV/0!</v>
      </c>
      <c r="IJ3" t="e">
        <v>#DIV/0!</v>
      </c>
      <c r="IK3" t="e">
        <v>#DIV/0!</v>
      </c>
      <c r="IL3" t="e">
        <v>#DIV/0!</v>
      </c>
      <c r="IM3" t="e">
        <v>#DIV/0!</v>
      </c>
      <c r="IN3" t="e">
        <v>#DIV/0!</v>
      </c>
      <c r="IO3" t="e">
        <v>#DIV/0!</v>
      </c>
      <c r="IP3" t="e">
        <v>#DIV/0!</v>
      </c>
      <c r="IQ3" t="e">
        <v>#DIV/0!</v>
      </c>
      <c r="IR3" t="e">
        <v>#DIV/0!</v>
      </c>
      <c r="IS3" t="e">
        <v>#DIV/0!</v>
      </c>
      <c r="IT3" t="e">
        <v>#DIV/0!</v>
      </c>
      <c r="IU3" t="e">
        <v>#DIV/0!</v>
      </c>
      <c r="IV3" t="e">
        <v>#DIV/0!</v>
      </c>
      <c r="IW3" t="e">
        <v>#DIV/0!</v>
      </c>
    </row>
  </sheetData>
  <phoneticPr fontId="1"/>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350FED-D69A-4837-BA8C-CC276C27DB25}">
  <dimension ref="A2:H13"/>
  <sheetViews>
    <sheetView workbookViewId="0">
      <selection activeCell="A10" sqref="A10"/>
    </sheetView>
  </sheetViews>
  <sheetFormatPr defaultColWidth="9" defaultRowHeight="16.5"/>
  <cols>
    <col min="1" max="1" width="19.25" style="78" bestFit="1" customWidth="1"/>
    <col min="2" max="2" width="1.625" style="78" customWidth="1"/>
    <col min="3" max="3" width="10.875" style="78" bestFit="1" customWidth="1"/>
    <col min="4" max="4" width="8.625" style="78" customWidth="1"/>
    <col min="5" max="5" width="10.875" style="78" bestFit="1" customWidth="1"/>
    <col min="6" max="16384" width="9" style="78"/>
  </cols>
  <sheetData>
    <row r="2" spans="1:8">
      <c r="A2" s="78" t="s">
        <v>234</v>
      </c>
    </row>
    <row r="3" spans="1:8" ht="82.5">
      <c r="A3" s="79" t="s">
        <v>223</v>
      </c>
      <c r="B3" s="79"/>
      <c r="C3" s="83" t="s">
        <v>231</v>
      </c>
      <c r="D3" s="83" t="s">
        <v>232</v>
      </c>
      <c r="E3" s="84" t="s">
        <v>244</v>
      </c>
      <c r="F3" s="84" t="s">
        <v>230</v>
      </c>
      <c r="G3" s="84" t="s">
        <v>246</v>
      </c>
      <c r="H3" s="84" t="s">
        <v>245</v>
      </c>
    </row>
    <row r="4" spans="1:8">
      <c r="A4" s="80" t="s">
        <v>224</v>
      </c>
      <c r="B4" s="81"/>
      <c r="C4" s="85" t="e">
        <f>'①調査結果 (10aあたり費用)'!C20</f>
        <v>#DIV/0!</v>
      </c>
      <c r="D4" s="82" t="e">
        <f t="shared" ref="D4:D10" si="0">C4/$C$13</f>
        <v>#DIV/0!</v>
      </c>
      <c r="E4" s="85">
        <v>4376</v>
      </c>
      <c r="F4" s="82">
        <f t="shared" ref="F4:F10" si="1">E4/$E$13</f>
        <v>4.3996702258148841E-2</v>
      </c>
      <c r="G4" s="85">
        <v>2742</v>
      </c>
      <c r="H4" s="82">
        <f t="shared" ref="H4:H10" si="2">G4/$G$13</f>
        <v>2.9784275814125263E-2</v>
      </c>
    </row>
    <row r="5" spans="1:8">
      <c r="A5" s="80" t="s">
        <v>225</v>
      </c>
      <c r="B5" s="81"/>
      <c r="C5" s="85" t="e">
        <f>'①調査結果 (10aあたり費用)'!C21</f>
        <v>#DIV/0!</v>
      </c>
      <c r="D5" s="82" t="e">
        <f t="shared" si="0"/>
        <v>#DIV/0!</v>
      </c>
      <c r="E5" s="85">
        <v>11579</v>
      </c>
      <c r="F5" s="82">
        <f t="shared" si="1"/>
        <v>0.11641631980052683</v>
      </c>
      <c r="G5" s="85">
        <v>10818</v>
      </c>
      <c r="H5" s="82">
        <f t="shared" si="2"/>
        <v>0.11750776650518129</v>
      </c>
    </row>
    <row r="6" spans="1:8">
      <c r="A6" s="80" t="s">
        <v>226</v>
      </c>
      <c r="B6" s="81"/>
      <c r="C6" s="85" t="e">
        <f>'①調査結果 (10aあたり費用)'!C22</f>
        <v>#DIV/0!</v>
      </c>
      <c r="D6" s="82" t="e">
        <f t="shared" si="0"/>
        <v>#DIV/0!</v>
      </c>
      <c r="E6" s="85">
        <v>7927</v>
      </c>
      <c r="F6" s="82">
        <f t="shared" si="1"/>
        <v>7.9698779433351435E-2</v>
      </c>
      <c r="G6" s="85">
        <v>6878</v>
      </c>
      <c r="H6" s="82">
        <f t="shared" si="2"/>
        <v>7.471052117051552E-2</v>
      </c>
    </row>
    <row r="7" spans="1:8">
      <c r="A7" s="80" t="s">
        <v>235</v>
      </c>
      <c r="B7" s="81"/>
      <c r="C7" s="85" t="e">
        <f>'①調査結果 (10aあたり費用)'!C44</f>
        <v>#DIV/0!</v>
      </c>
      <c r="D7" s="82" t="e">
        <f t="shared" si="0"/>
        <v>#DIV/0!</v>
      </c>
      <c r="E7" s="85">
        <v>3507</v>
      </c>
      <c r="F7" s="82">
        <f t="shared" si="1"/>
        <v>3.5259697170778787E-2</v>
      </c>
      <c r="G7" s="85">
        <v>3832</v>
      </c>
      <c r="H7" s="82">
        <f t="shared" si="2"/>
        <v>4.1624122873715537E-2</v>
      </c>
    </row>
    <row r="8" spans="1:8">
      <c r="A8" s="80" t="s">
        <v>227</v>
      </c>
      <c r="B8" s="81"/>
      <c r="C8" s="85" t="e">
        <f>'①調査結果 (10aあたり費用)'!C25+'①調査結果 (10aあたり費用)'!C40</f>
        <v>#DIV/0!</v>
      </c>
      <c r="D8" s="82" t="e">
        <f t="shared" si="0"/>
        <v>#DIV/0!</v>
      </c>
      <c r="E8" s="85">
        <v>10160</v>
      </c>
      <c r="F8" s="82">
        <f t="shared" si="1"/>
        <v>0.10214956465785928</v>
      </c>
      <c r="G8" s="85">
        <v>14796</v>
      </c>
      <c r="H8" s="82">
        <f t="shared" si="2"/>
        <v>0.1607177771501814</v>
      </c>
    </row>
    <row r="9" spans="1:8">
      <c r="A9" s="80" t="s">
        <v>269</v>
      </c>
      <c r="B9" s="81"/>
      <c r="C9" s="85" t="e">
        <f>'①調査結果 (10aあたり費用)'!C24+'①調査結果 (10aあたり費用)'!C33+'①調査結果 (10aあたり費用)'!C34</f>
        <v>#DIV/0!</v>
      </c>
      <c r="D9" s="82" t="e">
        <f t="shared" si="0"/>
        <v>#DIV/0!</v>
      </c>
      <c r="E9" s="85">
        <v>20456</v>
      </c>
      <c r="F9" s="82">
        <f t="shared" si="1"/>
        <v>0.20566648569302851</v>
      </c>
      <c r="G9" s="85">
        <v>18841</v>
      </c>
      <c r="H9" s="82">
        <f t="shared" si="2"/>
        <v>0.204655558210771</v>
      </c>
    </row>
    <row r="10" spans="1:8">
      <c r="A10" s="80" t="s">
        <v>229</v>
      </c>
      <c r="B10" s="81"/>
      <c r="C10" s="85" t="e">
        <f>'①調査結果 (10aあたり費用)'!C26</f>
        <v>#DIV/0!</v>
      </c>
      <c r="D10" s="82" t="e">
        <f t="shared" si="0"/>
        <v>#DIV/0!</v>
      </c>
      <c r="E10" s="85">
        <f>9676+362</f>
        <v>10038</v>
      </c>
      <c r="F10" s="82">
        <f t="shared" si="1"/>
        <v>0.1009229655546842</v>
      </c>
      <c r="G10" s="85">
        <f>9525+3954</f>
        <v>13479</v>
      </c>
      <c r="H10" s="82">
        <f t="shared" si="2"/>
        <v>0.14641220047359388</v>
      </c>
    </row>
    <row r="11" spans="1:8">
      <c r="A11" s="80" t="s">
        <v>247</v>
      </c>
      <c r="B11" s="81"/>
      <c r="C11" s="85" t="e">
        <f>'①調査結果 (10aあたり費用)'!C27+'①調査結果 (10aあたり費用)'!C43</f>
        <v>#DIV/0!</v>
      </c>
      <c r="D11" s="82" t="e">
        <f t="shared" ref="D11" si="3">C11/$C$13</f>
        <v>#DIV/0!</v>
      </c>
      <c r="E11" s="85">
        <v>14079</v>
      </c>
      <c r="F11" s="82">
        <f t="shared" ref="F11" si="4">E11/$E$13</f>
        <v>0.14155154732460637</v>
      </c>
      <c r="G11" s="85">
        <v>3713</v>
      </c>
      <c r="H11" s="82">
        <f t="shared" ref="H11" si="5">G11/$G$13</f>
        <v>4.0331515717668527E-2</v>
      </c>
    </row>
    <row r="12" spans="1:8">
      <c r="A12" s="80" t="s">
        <v>228</v>
      </c>
      <c r="B12" s="81"/>
      <c r="C12" s="85" t="e">
        <f>C13-SUM(C4:C11)</f>
        <v>#DIV/0!</v>
      </c>
      <c r="D12" s="82" t="e">
        <f>C12/$C$13</f>
        <v>#DIV/0!</v>
      </c>
      <c r="E12" s="85">
        <f>E13-SUM(E4:E11)</f>
        <v>17340</v>
      </c>
      <c r="F12" s="82">
        <f>E12/$E$13</f>
        <v>0.17433793810701576</v>
      </c>
      <c r="G12" s="85">
        <f>G13-SUM(G4:G11)</f>
        <v>16963</v>
      </c>
      <c r="H12" s="82">
        <f>G12/$G$13</f>
        <v>0.18425626208424759</v>
      </c>
    </row>
    <row r="13" spans="1:8">
      <c r="A13" s="78" t="s">
        <v>233</v>
      </c>
      <c r="C13" s="85" t="e">
        <f>'①調査結果 (10aあたり費用)'!C18</f>
        <v>#DIV/0!</v>
      </c>
      <c r="D13" s="82" t="e">
        <f>SUM(D4:D12)</f>
        <v>#DIV/0!</v>
      </c>
      <c r="E13" s="85">
        <v>99462</v>
      </c>
      <c r="F13" s="82">
        <f>SUM(F4:F12)</f>
        <v>1</v>
      </c>
      <c r="G13" s="85">
        <v>92062</v>
      </c>
      <c r="H13" s="82">
        <f>SUM(H4:H12)</f>
        <v>1</v>
      </c>
    </row>
  </sheetData>
  <phoneticPr fontId="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763FFE-37CE-4730-9C51-2F1046C56DF2}">
  <dimension ref="A1:C47"/>
  <sheetViews>
    <sheetView workbookViewId="0">
      <selection activeCell="C15" sqref="C15"/>
    </sheetView>
  </sheetViews>
  <sheetFormatPr defaultRowHeight="18.75"/>
  <sheetData>
    <row r="1" spans="1:3">
      <c r="A1" s="9" t="s">
        <v>34</v>
      </c>
      <c r="B1" t="s">
        <v>122</v>
      </c>
      <c r="C1" t="s">
        <v>124</v>
      </c>
    </row>
    <row r="2" spans="1:3">
      <c r="A2" s="9" t="s">
        <v>35</v>
      </c>
      <c r="B2" t="s">
        <v>123</v>
      </c>
      <c r="C2" t="s">
        <v>125</v>
      </c>
    </row>
    <row r="3" spans="1:3">
      <c r="A3" s="9" t="s">
        <v>36</v>
      </c>
      <c r="C3" t="s">
        <v>126</v>
      </c>
    </row>
    <row r="4" spans="1:3">
      <c r="A4" s="9" t="s">
        <v>37</v>
      </c>
      <c r="C4" t="s">
        <v>127</v>
      </c>
    </row>
    <row r="5" spans="1:3">
      <c r="A5" s="9" t="s">
        <v>38</v>
      </c>
      <c r="C5" t="s">
        <v>128</v>
      </c>
    </row>
    <row r="6" spans="1:3">
      <c r="A6" s="9" t="s">
        <v>39</v>
      </c>
      <c r="C6" t="s">
        <v>129</v>
      </c>
    </row>
    <row r="7" spans="1:3">
      <c r="A7" s="9" t="s">
        <v>40</v>
      </c>
      <c r="C7" t="s">
        <v>130</v>
      </c>
    </row>
    <row r="8" spans="1:3">
      <c r="A8" s="9" t="s">
        <v>41</v>
      </c>
      <c r="C8" t="s">
        <v>131</v>
      </c>
    </row>
    <row r="9" spans="1:3">
      <c r="A9" s="9" t="s">
        <v>42</v>
      </c>
      <c r="C9" t="s">
        <v>132</v>
      </c>
    </row>
    <row r="10" spans="1:3">
      <c r="A10" s="9" t="s">
        <v>43</v>
      </c>
      <c r="C10" t="s">
        <v>133</v>
      </c>
    </row>
    <row r="11" spans="1:3">
      <c r="A11" s="9" t="s">
        <v>44</v>
      </c>
      <c r="C11" t="s">
        <v>134</v>
      </c>
    </row>
    <row r="12" spans="1:3">
      <c r="A12" s="9" t="s">
        <v>45</v>
      </c>
      <c r="C12" t="s">
        <v>135</v>
      </c>
    </row>
    <row r="13" spans="1:3">
      <c r="A13" s="9" t="s">
        <v>46</v>
      </c>
    </row>
    <row r="14" spans="1:3">
      <c r="A14" s="9" t="s">
        <v>47</v>
      </c>
    </row>
    <row r="15" spans="1:3">
      <c r="A15" s="9" t="s">
        <v>48</v>
      </c>
    </row>
    <row r="16" spans="1:3">
      <c r="A16" s="9" t="s">
        <v>49</v>
      </c>
    </row>
    <row r="17" spans="1:1">
      <c r="A17" s="9" t="s">
        <v>50</v>
      </c>
    </row>
    <row r="18" spans="1:1">
      <c r="A18" s="9" t="s">
        <v>51</v>
      </c>
    </row>
    <row r="19" spans="1:1">
      <c r="A19" s="9" t="s">
        <v>52</v>
      </c>
    </row>
    <row r="20" spans="1:1">
      <c r="A20" s="9" t="s">
        <v>53</v>
      </c>
    </row>
    <row r="21" spans="1:1">
      <c r="A21" s="9" t="s">
        <v>54</v>
      </c>
    </row>
    <row r="22" spans="1:1">
      <c r="A22" s="9" t="s">
        <v>55</v>
      </c>
    </row>
    <row r="23" spans="1:1">
      <c r="A23" s="9" t="s">
        <v>56</v>
      </c>
    </row>
    <row r="24" spans="1:1">
      <c r="A24" s="9" t="s">
        <v>57</v>
      </c>
    </row>
    <row r="25" spans="1:1">
      <c r="A25" s="9" t="s">
        <v>58</v>
      </c>
    </row>
    <row r="26" spans="1:1">
      <c r="A26" s="9" t="s">
        <v>59</v>
      </c>
    </row>
    <row r="27" spans="1:1">
      <c r="A27" s="9" t="s">
        <v>60</v>
      </c>
    </row>
    <row r="28" spans="1:1">
      <c r="A28" s="9" t="s">
        <v>61</v>
      </c>
    </row>
    <row r="29" spans="1:1">
      <c r="A29" s="9" t="s">
        <v>62</v>
      </c>
    </row>
    <row r="30" spans="1:1">
      <c r="A30" s="9" t="s">
        <v>63</v>
      </c>
    </row>
    <row r="31" spans="1:1">
      <c r="A31" s="9" t="s">
        <v>64</v>
      </c>
    </row>
    <row r="32" spans="1:1">
      <c r="A32" s="9" t="s">
        <v>65</v>
      </c>
    </row>
    <row r="33" spans="1:1">
      <c r="A33" s="9" t="s">
        <v>66</v>
      </c>
    </row>
    <row r="34" spans="1:1">
      <c r="A34" s="9" t="s">
        <v>67</v>
      </c>
    </row>
    <row r="35" spans="1:1">
      <c r="A35" s="9" t="s">
        <v>68</v>
      </c>
    </row>
    <row r="36" spans="1:1">
      <c r="A36" s="9" t="s">
        <v>69</v>
      </c>
    </row>
    <row r="37" spans="1:1">
      <c r="A37" s="9" t="s">
        <v>70</v>
      </c>
    </row>
    <row r="38" spans="1:1">
      <c r="A38" s="9" t="s">
        <v>71</v>
      </c>
    </row>
    <row r="39" spans="1:1">
      <c r="A39" s="9" t="s">
        <v>72</v>
      </c>
    </row>
    <row r="40" spans="1:1">
      <c r="A40" s="9" t="s">
        <v>73</v>
      </c>
    </row>
    <row r="41" spans="1:1">
      <c r="A41" s="9" t="s">
        <v>74</v>
      </c>
    </row>
    <row r="42" spans="1:1">
      <c r="A42" s="9" t="s">
        <v>75</v>
      </c>
    </row>
    <row r="43" spans="1:1">
      <c r="A43" s="9" t="s">
        <v>76</v>
      </c>
    </row>
    <row r="44" spans="1:1">
      <c r="A44" s="9" t="s">
        <v>77</v>
      </c>
    </row>
    <row r="45" spans="1:1">
      <c r="A45" s="9" t="s">
        <v>78</v>
      </c>
    </row>
    <row r="46" spans="1:1">
      <c r="A46" s="9" t="s">
        <v>79</v>
      </c>
    </row>
    <row r="47" spans="1:1">
      <c r="A47" s="9" t="s">
        <v>80</v>
      </c>
    </row>
  </sheetData>
  <phoneticPr fontId="1"/>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E3C3E8-AE47-45AF-ACB7-B9967EE1E0DC}">
  <dimension ref="A1"/>
  <sheetViews>
    <sheetView topLeftCell="A4" zoomScale="55" zoomScaleNormal="55" workbookViewId="0">
      <selection activeCell="AA30" sqref="AA30"/>
    </sheetView>
  </sheetViews>
  <sheetFormatPr defaultRowHeight="18.75"/>
  <sheetData/>
  <phoneticPr fontId="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4</vt:i4>
      </vt:variant>
    </vt:vector>
  </HeadingPairs>
  <TitlesOfParts>
    <vt:vector size="21" baseType="lpstr">
      <vt:lpstr>目次</vt:lpstr>
      <vt:lpstr>▶入力の仕方</vt:lpstr>
      <vt:lpstr>①調査票 (入力方法)</vt:lpstr>
      <vt:lpstr>▶入力シート</vt:lpstr>
      <vt:lpstr>①調査票</vt:lpstr>
      <vt:lpstr>②調査票【水稲詳細情報】 </vt:lpstr>
      <vt:lpstr>③減価償却費算出シート</vt:lpstr>
      <vt:lpstr>④人件費算出シート</vt:lpstr>
      <vt:lpstr>▶出力結果</vt:lpstr>
      <vt:lpstr>①調査結果 (10aあたり費用)</vt:lpstr>
      <vt:lpstr>②調査結果【水稲詳細情報】 （10aあたり費用)</vt:lpstr>
      <vt:lpstr>③調査結果概要</vt:lpstr>
      <vt:lpstr>▶集計</vt:lpstr>
      <vt:lpstr>集計※編集しないようお願いします。</vt:lpstr>
      <vt:lpstr>gurahu</vt:lpstr>
      <vt:lpstr>Sheet1</vt:lpstr>
      <vt:lpstr>青色申告勘定科目</vt:lpstr>
      <vt:lpstr>'①調査票 (入力方法)'!Print_Area</vt:lpstr>
      <vt:lpstr>③減価償却費算出シート!Print_Area</vt:lpstr>
      <vt:lpstr>③調査結果概要!Print_Area</vt:lpstr>
      <vt:lpstr>④人件費算出シート!Print_Area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NCA20101</dc:creator>
  <cp:lastModifiedBy>日高 孝昭</cp:lastModifiedBy>
  <cp:lastPrinted>2025-01-15T06:41:17Z</cp:lastPrinted>
  <dcterms:created xsi:type="dcterms:W3CDTF">2015-06-05T18:19:34Z</dcterms:created>
  <dcterms:modified xsi:type="dcterms:W3CDTF">2025-01-16T06:16:10Z</dcterms:modified>
</cp:coreProperties>
</file>